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495" windowWidth="20010" windowHeight="7695" tabRatio="599"/>
  </bookViews>
  <sheets>
    <sheet name="1.0 Output│PTRM" sheetId="17" r:id="rId1"/>
    <sheet name="1.1 Output│RFM" sheetId="15" r:id="rId2"/>
    <sheet name="1.2 Output│Tables" sheetId="18" r:id="rId3"/>
    <sheet name="1.3 Output│Graphs" sheetId="20" r:id="rId4"/>
    <sheet name="2.0 Input│Historic Capex" sheetId="12" r:id="rId5"/>
    <sheet name="3.0 Input│AMP" sheetId="8" r:id="rId6"/>
    <sheet name="3.1 Input│B&amp;T" sheetId="10" r:id="rId7"/>
    <sheet name="3.2 Input│Other" sheetId="11" r:id="rId8"/>
    <sheet name="4.0 Calc│AER Forecast ($nom)" sheetId="26" r:id="rId9"/>
    <sheet name="4.1 Calc│Hist Act ($nom)" sheetId="29" r:id="rId10"/>
    <sheet name="5.0 Calc│Forecast Projects" sheetId="13" r:id="rId11"/>
    <sheet name="5.1 Calc│$ million" sheetId="24" r:id="rId12"/>
    <sheet name="5.2 Calc│VTS" sheetId="21" r:id="rId13"/>
    <sheet name="5.3 Calc│Forecast $2017" sheetId="22" r:id="rId14"/>
    <sheet name="5.4 Calc│Escalators" sheetId="23" r:id="rId15"/>
    <sheet name="5.5 Calc│Escalated capex" sheetId="25" r:id="rId16"/>
    <sheet name="5.6 Calc│As Commissioned" sheetId="38" r:id="rId17"/>
  </sheets>
  <externalReferences>
    <externalReference r:id="rId18"/>
  </externalReferences>
  <definedNames>
    <definedName name="_xlnm._FilterDatabase" localSheetId="4" hidden="1">'2.0 Input│Historic Capex'!$B$14:$S$224</definedName>
    <definedName name="_xlnm._FilterDatabase" localSheetId="5" hidden="1">'3.0 Input│AMP'!$A$12:$Q$156</definedName>
    <definedName name="_xlnm._FilterDatabase" localSheetId="8" hidden="1">'4.0 Calc│AER Forecast ($nom)'!$A$12:$L$182</definedName>
    <definedName name="_xlnm._FilterDatabase" localSheetId="9" hidden="1">'4.1 Calc│Hist Act ($nom)'!$A$12:$L$266</definedName>
    <definedName name="_xlnm._FilterDatabase" localSheetId="10" hidden="1">'5.0 Calc│Forecast Projects'!$A$12:$O$12</definedName>
    <definedName name="_xlnm._FilterDatabase" localSheetId="15" hidden="1">'5.5 Calc│Escalated capex'!$A$12:$L$200</definedName>
    <definedName name="_xlnm._FilterDatabase" localSheetId="16" hidden="1">'5.6 Calc│As Commissioned'!$A$12:$L$200</definedName>
    <definedName name="CRCP_y1">'[1]Business &amp; other details'!$C$38</definedName>
    <definedName name="CRCP_y2">'[1]Business &amp; other details'!$D$38</definedName>
    <definedName name="CRCP_y3">'[1]Business &amp; other details'!$E$38</definedName>
    <definedName name="CRCP_y4">'[1]Business &amp; other details'!$F$38</definedName>
    <definedName name="CRCP_y5">'[1]Business &amp; other details'!$G$38</definedName>
    <definedName name="dms_DollarReal">'[1]Business &amp; other details'!$C$63</definedName>
    <definedName name="FRCP_y1">'[1]Business &amp; other details'!$C$35</definedName>
    <definedName name="FRCP_y10">'[1]Business &amp; other details'!$L$35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FRCP_y6">'[1]Business &amp; other details'!$H$35</definedName>
    <definedName name="FRCP_y7">'[1]Business &amp; other details'!$I$35</definedName>
    <definedName name="FRCP_y8">'[1]Business &amp; other details'!$J$35</definedName>
    <definedName name="FRCP_y9">'[1]Business &amp; other details'!$K$35</definedName>
    <definedName name="inflation">'3.2 Input│Other'!$A$23:$P$25</definedName>
  </definedNames>
  <calcPr calcId="145621"/>
</workbook>
</file>

<file path=xl/calcChain.xml><?xml version="1.0" encoding="utf-8"?>
<calcChain xmlns="http://schemas.openxmlformats.org/spreadsheetml/2006/main">
  <c r="T84" i="18" l="1"/>
  <c r="R86" i="18"/>
  <c r="O86" i="18"/>
  <c r="Q86" i="18"/>
  <c r="N84" i="18"/>
  <c r="N89" i="18" s="1"/>
  <c r="N94" i="18" s="1"/>
  <c r="N85" i="18"/>
  <c r="N83" i="18"/>
  <c r="N88" i="18" s="1"/>
  <c r="N93" i="18" s="1"/>
  <c r="N96" i="18"/>
  <c r="N90" i="18"/>
  <c r="N95" i="18" s="1"/>
  <c r="S86" i="18"/>
  <c r="S81" i="18"/>
  <c r="R81" i="18"/>
  <c r="Q81" i="18"/>
  <c r="P81" i="18"/>
  <c r="O81" i="18"/>
  <c r="T85" i="18" l="1"/>
  <c r="T83" i="18"/>
  <c r="T86" i="18" s="1"/>
  <c r="P86" i="18"/>
  <c r="G92" i="38" l="1"/>
  <c r="G28" i="15" l="1"/>
  <c r="F30" i="15"/>
  <c r="F31" i="15"/>
  <c r="F32" i="15"/>
  <c r="F33" i="15"/>
  <c r="F34" i="15"/>
  <c r="F35" i="15"/>
  <c r="F36" i="15"/>
  <c r="F29" i="15"/>
  <c r="H28" i="15"/>
  <c r="I28" i="15"/>
  <c r="J28" i="15"/>
  <c r="K28" i="15"/>
  <c r="D13" i="24"/>
  <c r="E13" i="24" s="1"/>
  <c r="E13" i="13"/>
  <c r="D13" i="21" s="1"/>
  <c r="E13" i="21" s="1"/>
  <c r="J25" i="11"/>
  <c r="I25" i="11" s="1"/>
  <c r="G13" i="38"/>
  <c r="I13" i="38"/>
  <c r="J13" i="38"/>
  <c r="K13" i="38"/>
  <c r="G14" i="38"/>
  <c r="H14" i="38"/>
  <c r="J14" i="38"/>
  <c r="K14" i="38"/>
  <c r="H15" i="38"/>
  <c r="I15" i="38"/>
  <c r="J15" i="38"/>
  <c r="K15" i="38"/>
  <c r="G16" i="38"/>
  <c r="H16" i="38"/>
  <c r="I16" i="38"/>
  <c r="H17" i="38"/>
  <c r="I17" i="38"/>
  <c r="J17" i="38"/>
  <c r="K17" i="38"/>
  <c r="H18" i="38"/>
  <c r="J18" i="38"/>
  <c r="K18" i="38"/>
  <c r="G19" i="38"/>
  <c r="H19" i="38"/>
  <c r="K19" i="38"/>
  <c r="G20" i="38"/>
  <c r="I20" i="38"/>
  <c r="J20" i="38"/>
  <c r="H21" i="38"/>
  <c r="I21" i="38"/>
  <c r="J21" i="38"/>
  <c r="G23" i="38"/>
  <c r="H23" i="38"/>
  <c r="I23" i="38"/>
  <c r="K23" i="38"/>
  <c r="H24" i="38"/>
  <c r="I24" i="38"/>
  <c r="K24" i="38"/>
  <c r="G26" i="38"/>
  <c r="H26" i="38"/>
  <c r="K26" i="38"/>
  <c r="G27" i="38"/>
  <c r="J27" i="38"/>
  <c r="K27" i="38"/>
  <c r="H28" i="38"/>
  <c r="I28" i="38"/>
  <c r="J28" i="38"/>
  <c r="K28" i="38"/>
  <c r="G31" i="38"/>
  <c r="I31" i="38"/>
  <c r="K31" i="38"/>
  <c r="G33" i="38"/>
  <c r="I33" i="38"/>
  <c r="K33" i="38"/>
  <c r="G34" i="38"/>
  <c r="J34" i="38"/>
  <c r="K34" i="38"/>
  <c r="H35" i="38"/>
  <c r="I35" i="38"/>
  <c r="J35" i="38"/>
  <c r="H36" i="38"/>
  <c r="J36" i="38"/>
  <c r="K36" i="38"/>
  <c r="G38" i="38"/>
  <c r="J38" i="38"/>
  <c r="K38" i="38"/>
  <c r="G39" i="38"/>
  <c r="I39" i="38"/>
  <c r="K39" i="38"/>
  <c r="G40" i="38"/>
  <c r="I40" i="38"/>
  <c r="J40" i="38"/>
  <c r="G41" i="38"/>
  <c r="I41" i="38"/>
  <c r="J41" i="38"/>
  <c r="I42" i="38"/>
  <c r="J42" i="38"/>
  <c r="K42" i="38"/>
  <c r="H45" i="38"/>
  <c r="J45" i="38"/>
  <c r="K45" i="38"/>
  <c r="G46" i="38"/>
  <c r="H46" i="38"/>
  <c r="K46" i="38"/>
  <c r="H47" i="38"/>
  <c r="I47" i="38"/>
  <c r="K47" i="38"/>
  <c r="G49" i="38"/>
  <c r="H49" i="38"/>
  <c r="J49" i="38"/>
  <c r="G53" i="38"/>
  <c r="J53" i="38"/>
  <c r="K53" i="38"/>
  <c r="I55" i="38"/>
  <c r="J55" i="38"/>
  <c r="K55" i="38"/>
  <c r="H58" i="38"/>
  <c r="I58" i="38"/>
  <c r="J58" i="38"/>
  <c r="G60" i="38"/>
  <c r="I60" i="38"/>
  <c r="K60" i="38"/>
  <c r="G61" i="38"/>
  <c r="I61" i="38"/>
  <c r="K61" i="38"/>
  <c r="G63" i="38"/>
  <c r="I63" i="38"/>
  <c r="K63" i="38"/>
  <c r="I65" i="38"/>
  <c r="J65" i="38"/>
  <c r="K65" i="38"/>
  <c r="I67" i="38"/>
  <c r="J67" i="38"/>
  <c r="K67" i="38"/>
  <c r="H68" i="38"/>
  <c r="I68" i="38"/>
  <c r="J68" i="38"/>
  <c r="G69" i="38"/>
  <c r="I69" i="38"/>
  <c r="K69" i="38"/>
  <c r="G70" i="38"/>
  <c r="H70" i="38"/>
  <c r="I70" i="38"/>
  <c r="G71" i="38"/>
  <c r="H71" i="38"/>
  <c r="I71" i="38"/>
  <c r="J71" i="38"/>
  <c r="G72" i="38"/>
  <c r="I72" i="38"/>
  <c r="K72" i="38"/>
  <c r="H73" i="38"/>
  <c r="I73" i="38"/>
  <c r="J73" i="38"/>
  <c r="K73" i="38"/>
  <c r="I74" i="38"/>
  <c r="J74" i="38"/>
  <c r="K74" i="38"/>
  <c r="G75" i="38"/>
  <c r="J75" i="38"/>
  <c r="K75" i="38"/>
  <c r="G76" i="38"/>
  <c r="I76" i="38"/>
  <c r="K76" i="38"/>
  <c r="G77" i="38"/>
  <c r="J77" i="38"/>
  <c r="K77" i="38"/>
  <c r="G78" i="38"/>
  <c r="I78" i="38"/>
  <c r="J78" i="38"/>
  <c r="G79" i="38"/>
  <c r="H79" i="38"/>
  <c r="I79" i="38"/>
  <c r="G80" i="38"/>
  <c r="H80" i="38"/>
  <c r="I80" i="38"/>
  <c r="H84" i="38"/>
  <c r="I84" i="38"/>
  <c r="J84" i="38"/>
  <c r="K84" i="38"/>
  <c r="G85" i="38"/>
  <c r="H85" i="38"/>
  <c r="J85" i="38"/>
  <c r="H87" i="38"/>
  <c r="J87" i="38"/>
  <c r="K87" i="38"/>
  <c r="I88" i="38"/>
  <c r="J88" i="38"/>
  <c r="K88" i="38"/>
  <c r="G91" i="38"/>
  <c r="H91" i="38"/>
  <c r="K91" i="38"/>
  <c r="H95" i="38"/>
  <c r="J95" i="38"/>
  <c r="K95" i="38"/>
  <c r="H96" i="38"/>
  <c r="J96" i="38"/>
  <c r="K96" i="38"/>
  <c r="H98" i="38"/>
  <c r="I98" i="38"/>
  <c r="J98" i="38"/>
  <c r="K98" i="38"/>
  <c r="H99" i="38"/>
  <c r="I99" i="38"/>
  <c r="J99" i="38"/>
  <c r="K99" i="38"/>
  <c r="G102" i="38"/>
  <c r="H102" i="38"/>
  <c r="I102" i="38"/>
  <c r="K102" i="38"/>
  <c r="H103" i="38"/>
  <c r="I103" i="38"/>
  <c r="J103" i="38"/>
  <c r="K103" i="38"/>
  <c r="H104" i="38"/>
  <c r="I104" i="38"/>
  <c r="J104" i="38"/>
  <c r="K104" i="38"/>
  <c r="H105" i="38"/>
  <c r="I105" i="38"/>
  <c r="J105" i="38"/>
  <c r="K105" i="38"/>
  <c r="H108" i="38"/>
  <c r="I108" i="38"/>
  <c r="J108" i="38"/>
  <c r="K108" i="38"/>
  <c r="H109" i="38"/>
  <c r="I109" i="38"/>
  <c r="J109" i="38"/>
  <c r="K109" i="38"/>
  <c r="H110" i="38"/>
  <c r="I110" i="38"/>
  <c r="J110" i="38"/>
  <c r="K110" i="38"/>
  <c r="G111" i="38"/>
  <c r="H111" i="38"/>
  <c r="I111" i="38"/>
  <c r="K111" i="38"/>
  <c r="H112" i="38"/>
  <c r="I112" i="38"/>
  <c r="J112" i="38"/>
  <c r="K112" i="38"/>
  <c r="H113" i="38"/>
  <c r="I113" i="38"/>
  <c r="J113" i="38"/>
  <c r="K113" i="38"/>
  <c r="H114" i="38"/>
  <c r="I114" i="38"/>
  <c r="J114" i="38"/>
  <c r="K114" i="38"/>
  <c r="G115" i="38"/>
  <c r="I115" i="38"/>
  <c r="J115" i="38"/>
  <c r="K115" i="38"/>
  <c r="H116" i="38"/>
  <c r="I116" i="38"/>
  <c r="J116" i="38"/>
  <c r="K116" i="38"/>
  <c r="H117" i="38"/>
  <c r="I117" i="38"/>
  <c r="J117" i="38"/>
  <c r="K117" i="38"/>
  <c r="H118" i="38"/>
  <c r="I118" i="38"/>
  <c r="J118" i="38"/>
  <c r="K118" i="38"/>
  <c r="G119" i="38"/>
  <c r="H119" i="38"/>
  <c r="J119" i="38"/>
  <c r="K119" i="38"/>
  <c r="H120" i="38"/>
  <c r="I120" i="38"/>
  <c r="J120" i="38"/>
  <c r="K120" i="38"/>
  <c r="H121" i="38"/>
  <c r="I121" i="38"/>
  <c r="J121" i="38"/>
  <c r="K121" i="38"/>
  <c r="H122" i="38"/>
  <c r="I122" i="38"/>
  <c r="J122" i="38"/>
  <c r="K122" i="38"/>
  <c r="G123" i="38"/>
  <c r="H123" i="38"/>
  <c r="J123" i="38"/>
  <c r="K123" i="38"/>
  <c r="H124" i="38"/>
  <c r="I124" i="38"/>
  <c r="J124" i="38"/>
  <c r="K124" i="38"/>
  <c r="H125" i="38"/>
  <c r="I125" i="38"/>
  <c r="J125" i="38"/>
  <c r="K125" i="38"/>
  <c r="I126" i="38"/>
  <c r="J126" i="38"/>
  <c r="K126" i="38"/>
  <c r="H127" i="38"/>
  <c r="I127" i="38"/>
  <c r="J127" i="38"/>
  <c r="K127" i="38"/>
  <c r="I128" i="38"/>
  <c r="J128" i="38"/>
  <c r="K128" i="38"/>
  <c r="H131" i="38"/>
  <c r="I131" i="38"/>
  <c r="J131" i="38"/>
  <c r="K131" i="38"/>
  <c r="G132" i="38"/>
  <c r="H132" i="38"/>
  <c r="J132" i="38"/>
  <c r="K132" i="38"/>
  <c r="H133" i="38"/>
  <c r="I133" i="38"/>
  <c r="J133" i="38"/>
  <c r="K133" i="38"/>
  <c r="H134" i="38"/>
  <c r="I134" i="38"/>
  <c r="J134" i="38"/>
  <c r="K134" i="38"/>
  <c r="G135" i="38"/>
  <c r="I135" i="38"/>
  <c r="J135" i="38"/>
  <c r="K135" i="38"/>
  <c r="H136" i="38"/>
  <c r="I136" i="38"/>
  <c r="J136" i="38"/>
  <c r="K136" i="38"/>
  <c r="G137" i="38"/>
  <c r="I137" i="38"/>
  <c r="J137" i="38"/>
  <c r="K137" i="38"/>
  <c r="G138" i="38"/>
  <c r="H138" i="38"/>
  <c r="I138" i="38"/>
  <c r="J138" i="38"/>
  <c r="K138" i="38"/>
  <c r="G139" i="38"/>
  <c r="H139" i="38"/>
  <c r="I139" i="38"/>
  <c r="J139" i="38"/>
  <c r="K139" i="38"/>
  <c r="G140" i="38"/>
  <c r="H140" i="38"/>
  <c r="I140" i="38"/>
  <c r="J140" i="38"/>
  <c r="K140" i="38"/>
  <c r="G141" i="38"/>
  <c r="H141" i="38"/>
  <c r="I141" i="38"/>
  <c r="J141" i="38"/>
  <c r="K141" i="38"/>
  <c r="G142" i="38"/>
  <c r="H142" i="38"/>
  <c r="I142" i="38"/>
  <c r="J142" i="38"/>
  <c r="K142" i="38"/>
  <c r="G143" i="38"/>
  <c r="H143" i="38"/>
  <c r="I143" i="38"/>
  <c r="J143" i="38"/>
  <c r="K143" i="38"/>
  <c r="G144" i="38"/>
  <c r="H144" i="38"/>
  <c r="I144" i="38"/>
  <c r="J144" i="38"/>
  <c r="K144" i="38"/>
  <c r="G145" i="38"/>
  <c r="H145" i="38"/>
  <c r="I145" i="38"/>
  <c r="J145" i="38"/>
  <c r="K145" i="38"/>
  <c r="G146" i="38"/>
  <c r="H146" i="38"/>
  <c r="I146" i="38"/>
  <c r="J146" i="38"/>
  <c r="K146" i="38"/>
  <c r="G147" i="38"/>
  <c r="H147" i="38"/>
  <c r="I147" i="38"/>
  <c r="J147" i="38"/>
  <c r="K147" i="38"/>
  <c r="G148" i="38"/>
  <c r="H148" i="38"/>
  <c r="I148" i="38"/>
  <c r="J148" i="38"/>
  <c r="K148" i="38"/>
  <c r="G149" i="38"/>
  <c r="H149" i="38"/>
  <c r="I149" i="38"/>
  <c r="J149" i="38"/>
  <c r="K149" i="38"/>
  <c r="G150" i="38"/>
  <c r="H150" i="38"/>
  <c r="I150" i="38"/>
  <c r="J150" i="38"/>
  <c r="K150" i="38"/>
  <c r="G151" i="38"/>
  <c r="H151" i="38"/>
  <c r="I151" i="38"/>
  <c r="J151" i="38"/>
  <c r="K151" i="38"/>
  <c r="G152" i="38"/>
  <c r="H152" i="38"/>
  <c r="I152" i="38"/>
  <c r="J152" i="38"/>
  <c r="K152" i="38"/>
  <c r="G153" i="38"/>
  <c r="H153" i="38"/>
  <c r="I153" i="38"/>
  <c r="J153" i="38"/>
  <c r="K153" i="38"/>
  <c r="G154" i="38"/>
  <c r="H154" i="38"/>
  <c r="I154" i="38"/>
  <c r="J154" i="38"/>
  <c r="K154" i="38"/>
  <c r="G155" i="38"/>
  <c r="H155" i="38"/>
  <c r="I155" i="38"/>
  <c r="J155" i="38"/>
  <c r="K155" i="38"/>
  <c r="G156" i="38"/>
  <c r="H156" i="38"/>
  <c r="I156" i="38"/>
  <c r="J156" i="38"/>
  <c r="K156" i="38"/>
  <c r="G157" i="38"/>
  <c r="H157" i="38"/>
  <c r="I157" i="38"/>
  <c r="J157" i="38"/>
  <c r="K157" i="38"/>
  <c r="G158" i="38"/>
  <c r="H158" i="38"/>
  <c r="I158" i="38"/>
  <c r="J158" i="38"/>
  <c r="K158" i="38"/>
  <c r="G159" i="38"/>
  <c r="H159" i="38"/>
  <c r="I159" i="38"/>
  <c r="J159" i="38"/>
  <c r="K159" i="38"/>
  <c r="G160" i="38"/>
  <c r="H160" i="38"/>
  <c r="I160" i="38"/>
  <c r="J160" i="38"/>
  <c r="K160" i="38"/>
  <c r="G161" i="38"/>
  <c r="H161" i="38"/>
  <c r="I161" i="38"/>
  <c r="J161" i="38"/>
  <c r="K161" i="38"/>
  <c r="G162" i="38"/>
  <c r="H162" i="38"/>
  <c r="I162" i="38"/>
  <c r="J162" i="38"/>
  <c r="K162" i="38"/>
  <c r="G163" i="38"/>
  <c r="H163" i="38"/>
  <c r="I163" i="38"/>
  <c r="J163" i="38"/>
  <c r="K163" i="38"/>
  <c r="G164" i="38"/>
  <c r="H164" i="38"/>
  <c r="I164" i="38"/>
  <c r="J164" i="38"/>
  <c r="K164" i="38"/>
  <c r="G165" i="38"/>
  <c r="H165" i="38"/>
  <c r="I165" i="38"/>
  <c r="J165" i="38"/>
  <c r="K165" i="38"/>
  <c r="G166" i="38"/>
  <c r="H166" i="38"/>
  <c r="I166" i="38"/>
  <c r="J166" i="38"/>
  <c r="K166" i="38"/>
  <c r="G167" i="38"/>
  <c r="H167" i="38"/>
  <c r="I167" i="38"/>
  <c r="J167" i="38"/>
  <c r="K167" i="38"/>
  <c r="G168" i="38"/>
  <c r="H168" i="38"/>
  <c r="I168" i="38"/>
  <c r="J168" i="38"/>
  <c r="K168" i="38"/>
  <c r="G169" i="38"/>
  <c r="H169" i="38"/>
  <c r="I169" i="38"/>
  <c r="J169" i="38"/>
  <c r="K169" i="38"/>
  <c r="G170" i="38"/>
  <c r="H170" i="38"/>
  <c r="I170" i="38"/>
  <c r="J170" i="38"/>
  <c r="K170" i="38"/>
  <c r="G171" i="38"/>
  <c r="H171" i="38"/>
  <c r="I171" i="38"/>
  <c r="J171" i="38"/>
  <c r="K171" i="38"/>
  <c r="G172" i="38"/>
  <c r="H172" i="38"/>
  <c r="I172" i="38"/>
  <c r="J172" i="38"/>
  <c r="K172" i="38"/>
  <c r="G173" i="38"/>
  <c r="H173" i="38"/>
  <c r="I173" i="38"/>
  <c r="J173" i="38"/>
  <c r="K173" i="38"/>
  <c r="G174" i="38"/>
  <c r="H174" i="38"/>
  <c r="I174" i="38"/>
  <c r="J174" i="38"/>
  <c r="K174" i="38"/>
  <c r="G175" i="38"/>
  <c r="H175" i="38"/>
  <c r="I175" i="38"/>
  <c r="J175" i="38"/>
  <c r="K175" i="38"/>
  <c r="G176" i="38"/>
  <c r="H176" i="38"/>
  <c r="I176" i="38"/>
  <c r="J176" i="38"/>
  <c r="K176" i="38"/>
  <c r="G177" i="38"/>
  <c r="H177" i="38"/>
  <c r="I177" i="38"/>
  <c r="J177" i="38"/>
  <c r="K177" i="38"/>
  <c r="G178" i="38"/>
  <c r="H178" i="38"/>
  <c r="I178" i="38"/>
  <c r="J178" i="38"/>
  <c r="K178" i="38"/>
  <c r="Q15" i="8"/>
  <c r="A38" i="10"/>
  <c r="A39" i="10"/>
  <c r="A40" i="10"/>
  <c r="A41" i="10"/>
  <c r="E132" i="22"/>
  <c r="E133" i="22"/>
  <c r="E134" i="22"/>
  <c r="E135" i="22"/>
  <c r="E136" i="22"/>
  <c r="E137" i="22"/>
  <c r="L179" i="38"/>
  <c r="D179" i="38"/>
  <c r="L180" i="38"/>
  <c r="D180" i="38"/>
  <c r="L181" i="38"/>
  <c r="D181" i="38"/>
  <c r="L182" i="38"/>
  <c r="D182" i="38"/>
  <c r="L183" i="38"/>
  <c r="D183" i="38"/>
  <c r="L184" i="38"/>
  <c r="D184" i="38"/>
  <c r="L185" i="38"/>
  <c r="D185" i="38"/>
  <c r="L186" i="38"/>
  <c r="D186" i="38"/>
  <c r="L187" i="38"/>
  <c r="D187" i="38"/>
  <c r="L188" i="38"/>
  <c r="D188" i="38"/>
  <c r="L189" i="38"/>
  <c r="D189" i="38"/>
  <c r="L190" i="38"/>
  <c r="D190" i="38"/>
  <c r="L191" i="38"/>
  <c r="D191" i="38"/>
  <c r="L192" i="38"/>
  <c r="D192" i="38"/>
  <c r="L193" i="38"/>
  <c r="D193" i="38"/>
  <c r="L194" i="38"/>
  <c r="D194" i="38"/>
  <c r="L195" i="38"/>
  <c r="D195" i="38"/>
  <c r="L196" i="38"/>
  <c r="D196" i="38"/>
  <c r="L197" i="38"/>
  <c r="D197" i="38"/>
  <c r="L198" i="38"/>
  <c r="D198" i="38"/>
  <c r="L199" i="38"/>
  <c r="D199" i="38"/>
  <c r="L200" i="38"/>
  <c r="D200" i="38"/>
  <c r="E138" i="22"/>
  <c r="E139" i="22"/>
  <c r="E140" i="22"/>
  <c r="E141" i="22"/>
  <c r="E142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143" i="22"/>
  <c r="A16" i="12"/>
  <c r="A14" i="29" s="1"/>
  <c r="I14" i="29" s="1"/>
  <c r="A17" i="12"/>
  <c r="C88" i="29"/>
  <c r="A13" i="29"/>
  <c r="I13" i="29"/>
  <c r="A222" i="12"/>
  <c r="A220" i="29"/>
  <c r="A221" i="29"/>
  <c r="A223" i="12"/>
  <c r="A223" i="29" s="1"/>
  <c r="A222" i="29"/>
  <c r="A224" i="12"/>
  <c r="A224" i="29"/>
  <c r="C89" i="29"/>
  <c r="C90" i="29"/>
  <c r="C97" i="29"/>
  <c r="C98" i="29"/>
  <c r="C99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91" i="29"/>
  <c r="C92" i="29"/>
  <c r="C93" i="29"/>
  <c r="C94" i="29"/>
  <c r="C95" i="29"/>
  <c r="C96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44" i="29"/>
  <c r="C145" i="29"/>
  <c r="C146" i="29"/>
  <c r="C147" i="29"/>
  <c r="C148" i="29"/>
  <c r="C149" i="29"/>
  <c r="C150" i="29"/>
  <c r="C151" i="29"/>
  <c r="C152" i="29"/>
  <c r="C153" i="29"/>
  <c r="C154" i="29"/>
  <c r="C155" i="29"/>
  <c r="C156" i="29"/>
  <c r="C157" i="29"/>
  <c r="C158" i="29"/>
  <c r="C159" i="29"/>
  <c r="C160" i="29"/>
  <c r="C161" i="29"/>
  <c r="C162" i="29"/>
  <c r="C163" i="29"/>
  <c r="C164" i="29"/>
  <c r="C165" i="29"/>
  <c r="C166" i="29"/>
  <c r="C167" i="29"/>
  <c r="C168" i="29"/>
  <c r="C169" i="29"/>
  <c r="C170" i="29"/>
  <c r="C171" i="29"/>
  <c r="C172" i="29"/>
  <c r="C173" i="29"/>
  <c r="C174" i="29"/>
  <c r="C175" i="29"/>
  <c r="C176" i="29"/>
  <c r="C177" i="29"/>
  <c r="C178" i="29"/>
  <c r="C179" i="29"/>
  <c r="C180" i="29"/>
  <c r="C181" i="29"/>
  <c r="C182" i="29"/>
  <c r="C183" i="29"/>
  <c r="C184" i="29"/>
  <c r="C185" i="29"/>
  <c r="C186" i="29"/>
  <c r="C187" i="29"/>
  <c r="C188" i="29"/>
  <c r="C189" i="29"/>
  <c r="C190" i="29"/>
  <c r="C191" i="29"/>
  <c r="C192" i="29"/>
  <c r="C193" i="29"/>
  <c r="C194" i="29"/>
  <c r="C195" i="29"/>
  <c r="C196" i="29"/>
  <c r="C197" i="29"/>
  <c r="C198" i="29"/>
  <c r="C199" i="29"/>
  <c r="C200" i="29"/>
  <c r="C201" i="29"/>
  <c r="C202" i="29"/>
  <c r="C203" i="29"/>
  <c r="C204" i="29"/>
  <c r="C205" i="29"/>
  <c r="C206" i="29"/>
  <c r="C207" i="29"/>
  <c r="C208" i="29"/>
  <c r="C209" i="29"/>
  <c r="C210" i="29"/>
  <c r="C211" i="29"/>
  <c r="C212" i="29"/>
  <c r="C213" i="29"/>
  <c r="C214" i="29"/>
  <c r="C215" i="29"/>
  <c r="C216" i="29"/>
  <c r="C217" i="29"/>
  <c r="C218" i="29"/>
  <c r="C219" i="29"/>
  <c r="C220" i="29"/>
  <c r="C221" i="29"/>
  <c r="C222" i="29"/>
  <c r="J14" i="29"/>
  <c r="J13" i="29"/>
  <c r="K14" i="29"/>
  <c r="K13" i="29"/>
  <c r="K19" i="15"/>
  <c r="H13" i="29"/>
  <c r="H14" i="29"/>
  <c r="H23" i="15"/>
  <c r="G13" i="29"/>
  <c r="G14" i="29"/>
  <c r="B218" i="26"/>
  <c r="C218" i="26"/>
  <c r="D218" i="26"/>
  <c r="E218" i="26"/>
  <c r="K218" i="26"/>
  <c r="B219" i="26"/>
  <c r="C219" i="26"/>
  <c r="D219" i="26"/>
  <c r="E219" i="26"/>
  <c r="B220" i="26"/>
  <c r="C220" i="26"/>
  <c r="I220" i="26"/>
  <c r="D220" i="26"/>
  <c r="E220" i="26"/>
  <c r="G220" i="26"/>
  <c r="H220" i="26"/>
  <c r="K220" i="26"/>
  <c r="B221" i="26"/>
  <c r="C221" i="26"/>
  <c r="I221" i="26"/>
  <c r="D221" i="26"/>
  <c r="E221" i="26"/>
  <c r="G221" i="26"/>
  <c r="H221" i="26"/>
  <c r="B222" i="26"/>
  <c r="C222" i="26"/>
  <c r="I222" i="26"/>
  <c r="D222" i="26"/>
  <c r="E222" i="26"/>
  <c r="H222" i="26"/>
  <c r="A223" i="26"/>
  <c r="B223" i="26"/>
  <c r="C223" i="26"/>
  <c r="I223" i="26"/>
  <c r="D223" i="26"/>
  <c r="E223" i="26"/>
  <c r="G223" i="26"/>
  <c r="H223" i="26"/>
  <c r="K223" i="26"/>
  <c r="A224" i="26"/>
  <c r="B224" i="26"/>
  <c r="C224" i="26"/>
  <c r="F224" i="26"/>
  <c r="D224" i="26"/>
  <c r="E224" i="26"/>
  <c r="G224" i="26"/>
  <c r="H224" i="26"/>
  <c r="I224" i="26"/>
  <c r="K224" i="26"/>
  <c r="A225" i="26"/>
  <c r="B225" i="26"/>
  <c r="C225" i="26"/>
  <c r="F225" i="26"/>
  <c r="D225" i="26"/>
  <c r="E225" i="26"/>
  <c r="G225" i="26"/>
  <c r="H225" i="26"/>
  <c r="I225" i="26"/>
  <c r="K225" i="26"/>
  <c r="A226" i="26"/>
  <c r="B226" i="26"/>
  <c r="C226" i="26"/>
  <c r="F226" i="26"/>
  <c r="D226" i="26"/>
  <c r="E226" i="26"/>
  <c r="G226" i="26"/>
  <c r="H226" i="26"/>
  <c r="I226" i="26"/>
  <c r="K226" i="26"/>
  <c r="A227" i="26"/>
  <c r="B227" i="26"/>
  <c r="C227" i="26"/>
  <c r="F227" i="26"/>
  <c r="D227" i="26"/>
  <c r="E227" i="26"/>
  <c r="G227" i="26"/>
  <c r="H227" i="26"/>
  <c r="I227" i="26"/>
  <c r="K227" i="26"/>
  <c r="A228" i="26"/>
  <c r="B228" i="26"/>
  <c r="C228" i="26"/>
  <c r="F228" i="26"/>
  <c r="D228" i="26"/>
  <c r="E228" i="26"/>
  <c r="G228" i="26"/>
  <c r="H228" i="26"/>
  <c r="I228" i="26"/>
  <c r="K228" i="26"/>
  <c r="A229" i="26"/>
  <c r="B229" i="26"/>
  <c r="C229" i="26"/>
  <c r="F229" i="26"/>
  <c r="D229" i="26"/>
  <c r="E229" i="26"/>
  <c r="G229" i="26"/>
  <c r="H229" i="26"/>
  <c r="I229" i="26"/>
  <c r="K229" i="26"/>
  <c r="A230" i="26"/>
  <c r="B230" i="26"/>
  <c r="C230" i="26"/>
  <c r="F230" i="26"/>
  <c r="D230" i="26"/>
  <c r="E230" i="26"/>
  <c r="G230" i="26"/>
  <c r="H230" i="26"/>
  <c r="I230" i="26"/>
  <c r="K230" i="26"/>
  <c r="A231" i="26"/>
  <c r="B231" i="26"/>
  <c r="C231" i="26"/>
  <c r="F231" i="26"/>
  <c r="D231" i="26"/>
  <c r="E231" i="26"/>
  <c r="G231" i="26"/>
  <c r="H231" i="26"/>
  <c r="I231" i="26"/>
  <c r="K231" i="26"/>
  <c r="A232" i="26"/>
  <c r="B232" i="26"/>
  <c r="C232" i="26"/>
  <c r="F232" i="26"/>
  <c r="D232" i="26"/>
  <c r="E232" i="26"/>
  <c r="G232" i="26"/>
  <c r="H232" i="26"/>
  <c r="I232" i="26"/>
  <c r="K232" i="26"/>
  <c r="A233" i="26"/>
  <c r="B233" i="26"/>
  <c r="C233" i="26"/>
  <c r="F233" i="26"/>
  <c r="D233" i="26"/>
  <c r="E233" i="26"/>
  <c r="G233" i="26"/>
  <c r="H233" i="26"/>
  <c r="I233" i="26"/>
  <c r="K233" i="26"/>
  <c r="A234" i="26"/>
  <c r="B234" i="26"/>
  <c r="C234" i="26"/>
  <c r="F234" i="26"/>
  <c r="D234" i="26"/>
  <c r="E234" i="26"/>
  <c r="G234" i="26"/>
  <c r="H234" i="26"/>
  <c r="I234" i="26"/>
  <c r="K234" i="26"/>
  <c r="A235" i="26"/>
  <c r="B235" i="26"/>
  <c r="C235" i="26"/>
  <c r="F235" i="26"/>
  <c r="D235" i="26"/>
  <c r="E235" i="26"/>
  <c r="G235" i="26"/>
  <c r="H235" i="26"/>
  <c r="I235" i="26"/>
  <c r="K235" i="26"/>
  <c r="A236" i="26"/>
  <c r="B236" i="26"/>
  <c r="C236" i="26"/>
  <c r="F236" i="26"/>
  <c r="D236" i="26"/>
  <c r="E236" i="26"/>
  <c r="G236" i="26"/>
  <c r="H236" i="26"/>
  <c r="I236" i="26"/>
  <c r="K236" i="26"/>
  <c r="B200" i="26"/>
  <c r="C200" i="26"/>
  <c r="J200" i="26" s="1"/>
  <c r="H200" i="26"/>
  <c r="D200" i="26"/>
  <c r="E200" i="26"/>
  <c r="F200" i="26"/>
  <c r="G200" i="26"/>
  <c r="I200" i="26"/>
  <c r="K200" i="26"/>
  <c r="B201" i="26"/>
  <c r="C201" i="26"/>
  <c r="G201" i="26" s="1"/>
  <c r="D201" i="26"/>
  <c r="E201" i="26"/>
  <c r="B202" i="26"/>
  <c r="C202" i="26"/>
  <c r="I202" i="26"/>
  <c r="D202" i="26"/>
  <c r="E202" i="26"/>
  <c r="G202" i="26"/>
  <c r="H202" i="26"/>
  <c r="B203" i="26"/>
  <c r="C203" i="26"/>
  <c r="G203" i="26" s="1"/>
  <c r="D203" i="26"/>
  <c r="E203" i="26"/>
  <c r="H203" i="26"/>
  <c r="K203" i="26"/>
  <c r="B204" i="26"/>
  <c r="C204" i="26"/>
  <c r="H204" i="26"/>
  <c r="D204" i="26"/>
  <c r="E204" i="26"/>
  <c r="F204" i="26"/>
  <c r="G204" i="26"/>
  <c r="I204" i="26"/>
  <c r="J204" i="26"/>
  <c r="K204" i="26"/>
  <c r="B205" i="26"/>
  <c r="C205" i="26"/>
  <c r="K205" i="26" s="1"/>
  <c r="H205" i="26"/>
  <c r="D205" i="26"/>
  <c r="E205" i="26"/>
  <c r="B206" i="26"/>
  <c r="C206" i="26"/>
  <c r="D206" i="26"/>
  <c r="E206" i="26"/>
  <c r="B207" i="26"/>
  <c r="C207" i="26"/>
  <c r="F207" i="26" s="1"/>
  <c r="D207" i="26"/>
  <c r="E207" i="26"/>
  <c r="G207" i="26"/>
  <c r="H207" i="26"/>
  <c r="I207" i="26"/>
  <c r="K207" i="26"/>
  <c r="B208" i="26"/>
  <c r="C208" i="26"/>
  <c r="D208" i="26"/>
  <c r="E208" i="26"/>
  <c r="F208" i="26"/>
  <c r="J208" i="26"/>
  <c r="K208" i="26"/>
  <c r="B209" i="26"/>
  <c r="C209" i="26"/>
  <c r="H209" i="26"/>
  <c r="D209" i="26"/>
  <c r="E209" i="26"/>
  <c r="B210" i="26"/>
  <c r="C210" i="26"/>
  <c r="I210" i="26"/>
  <c r="D210" i="26"/>
  <c r="E210" i="26"/>
  <c r="H210" i="26"/>
  <c r="B211" i="26"/>
  <c r="C211" i="26"/>
  <c r="D211" i="26"/>
  <c r="E211" i="26"/>
  <c r="F211" i="26"/>
  <c r="G211" i="26"/>
  <c r="H211" i="26"/>
  <c r="I211" i="26"/>
  <c r="J211" i="26"/>
  <c r="K211" i="26"/>
  <c r="B212" i="26"/>
  <c r="C212" i="26"/>
  <c r="H212" i="26"/>
  <c r="D212" i="26"/>
  <c r="E212" i="26"/>
  <c r="F212" i="26"/>
  <c r="G212" i="26"/>
  <c r="K212" i="26"/>
  <c r="B213" i="26"/>
  <c r="C213" i="26"/>
  <c r="H213" i="26"/>
  <c r="D213" i="26"/>
  <c r="E213" i="26"/>
  <c r="B214" i="26"/>
  <c r="C214" i="26"/>
  <c r="F214" i="26" s="1"/>
  <c r="I214" i="26"/>
  <c r="D214" i="26"/>
  <c r="E214" i="26"/>
  <c r="H214" i="26"/>
  <c r="B215" i="26"/>
  <c r="C215" i="26"/>
  <c r="D215" i="26"/>
  <c r="E215" i="26"/>
  <c r="G215" i="26"/>
  <c r="B216" i="26"/>
  <c r="C216" i="26"/>
  <c r="J216" i="26" s="1"/>
  <c r="H216" i="26"/>
  <c r="D216" i="26"/>
  <c r="E216" i="26"/>
  <c r="F216" i="26"/>
  <c r="G216" i="26"/>
  <c r="I216" i="26"/>
  <c r="K216" i="26"/>
  <c r="B217" i="26"/>
  <c r="C217" i="26"/>
  <c r="D217" i="26"/>
  <c r="E217" i="26"/>
  <c r="A154" i="8"/>
  <c r="K213" i="26"/>
  <c r="G213" i="26"/>
  <c r="F213" i="26"/>
  <c r="K210" i="26"/>
  <c r="J209" i="26"/>
  <c r="F209" i="26"/>
  <c r="J205" i="26"/>
  <c r="J201" i="26"/>
  <c r="G222" i="26"/>
  <c r="I217" i="26"/>
  <c r="J214" i="26"/>
  <c r="I213" i="26"/>
  <c r="F210" i="26"/>
  <c r="I209" i="26"/>
  <c r="I205" i="26"/>
  <c r="G205" i="26"/>
  <c r="I201" i="26"/>
  <c r="K221" i="26"/>
  <c r="K209" i="26"/>
  <c r="G209" i="26"/>
  <c r="G214" i="26"/>
  <c r="J213" i="26"/>
  <c r="F205" i="26"/>
  <c r="K222" i="26"/>
  <c r="J236" i="26"/>
  <c r="J235" i="26"/>
  <c r="J234" i="26"/>
  <c r="J233" i="26"/>
  <c r="J232" i="26"/>
  <c r="J231" i="26"/>
  <c r="J230" i="26"/>
  <c r="J229" i="26"/>
  <c r="J228" i="26"/>
  <c r="J227" i="26"/>
  <c r="J226" i="26"/>
  <c r="J225" i="26"/>
  <c r="J224" i="26"/>
  <c r="J223" i="26"/>
  <c r="F223" i="26"/>
  <c r="J222" i="26"/>
  <c r="F222" i="26"/>
  <c r="J221" i="26"/>
  <c r="F221" i="26"/>
  <c r="J220" i="26"/>
  <c r="F220" i="26"/>
  <c r="F219" i="26"/>
  <c r="B190" i="26"/>
  <c r="C190" i="26"/>
  <c r="D190" i="26"/>
  <c r="E190" i="26"/>
  <c r="B191" i="26"/>
  <c r="C191" i="26"/>
  <c r="D191" i="26"/>
  <c r="E191" i="26"/>
  <c r="G191" i="26"/>
  <c r="B192" i="26"/>
  <c r="C192" i="26"/>
  <c r="G192" i="26" s="1"/>
  <c r="D192" i="26"/>
  <c r="E192" i="26"/>
  <c r="K192" i="26"/>
  <c r="B193" i="26"/>
  <c r="C193" i="26"/>
  <c r="F193" i="26"/>
  <c r="D193" i="26"/>
  <c r="E193" i="26"/>
  <c r="H193" i="26"/>
  <c r="I193" i="26"/>
  <c r="B194" i="26"/>
  <c r="C194" i="26"/>
  <c r="D194" i="26"/>
  <c r="E194" i="26"/>
  <c r="B195" i="26"/>
  <c r="C195" i="26"/>
  <c r="F195" i="26"/>
  <c r="D195" i="26"/>
  <c r="E195" i="26"/>
  <c r="G195" i="26"/>
  <c r="H195" i="26"/>
  <c r="K195" i="26"/>
  <c r="B196" i="26"/>
  <c r="C196" i="26"/>
  <c r="F196" i="26"/>
  <c r="D196" i="26"/>
  <c r="E196" i="26"/>
  <c r="G196" i="26"/>
  <c r="H196" i="26"/>
  <c r="I196" i="26"/>
  <c r="K196" i="26"/>
  <c r="B197" i="26"/>
  <c r="C197" i="26"/>
  <c r="F197" i="26"/>
  <c r="D197" i="26"/>
  <c r="E197" i="26"/>
  <c r="H197" i="26"/>
  <c r="I197" i="26"/>
  <c r="B198" i="26"/>
  <c r="C198" i="26"/>
  <c r="D198" i="26"/>
  <c r="E198" i="26"/>
  <c r="H198" i="26"/>
  <c r="B199" i="26"/>
  <c r="C199" i="26"/>
  <c r="F199" i="26"/>
  <c r="D199" i="26"/>
  <c r="E199" i="26"/>
  <c r="G199" i="26"/>
  <c r="H199" i="26"/>
  <c r="K199" i="26"/>
  <c r="B167" i="26"/>
  <c r="C167" i="26"/>
  <c r="D167" i="26"/>
  <c r="E167" i="26"/>
  <c r="G167" i="26"/>
  <c r="H167" i="26"/>
  <c r="I167" i="26"/>
  <c r="K167" i="26"/>
  <c r="B168" i="26"/>
  <c r="C168" i="26"/>
  <c r="D168" i="26"/>
  <c r="E168" i="26"/>
  <c r="F168" i="26"/>
  <c r="I168" i="26"/>
  <c r="J168" i="26"/>
  <c r="K168" i="26"/>
  <c r="B169" i="26"/>
  <c r="C169" i="26"/>
  <c r="D169" i="26"/>
  <c r="E169" i="26"/>
  <c r="G169" i="26"/>
  <c r="K169" i="26"/>
  <c r="B170" i="26"/>
  <c r="C170" i="26"/>
  <c r="G170" i="26" s="1"/>
  <c r="D170" i="26"/>
  <c r="E170" i="26"/>
  <c r="H170" i="26"/>
  <c r="B171" i="26"/>
  <c r="C171" i="26"/>
  <c r="F171" i="26" s="1"/>
  <c r="D171" i="26"/>
  <c r="E171" i="26"/>
  <c r="G171" i="26"/>
  <c r="H171" i="26"/>
  <c r="I171" i="26"/>
  <c r="K171" i="26"/>
  <c r="B172" i="26"/>
  <c r="C172" i="26"/>
  <c r="D172" i="26"/>
  <c r="E172" i="26"/>
  <c r="J172" i="26"/>
  <c r="B173" i="26"/>
  <c r="C173" i="26"/>
  <c r="F173" i="26" s="1"/>
  <c r="D173" i="26"/>
  <c r="E173" i="26"/>
  <c r="G173" i="26"/>
  <c r="J173" i="26"/>
  <c r="K173" i="26"/>
  <c r="B174" i="26"/>
  <c r="C174" i="26"/>
  <c r="G174" i="26" s="1"/>
  <c r="D174" i="26"/>
  <c r="E174" i="26"/>
  <c r="H174" i="26"/>
  <c r="K174" i="26"/>
  <c r="B175" i="26"/>
  <c r="C175" i="26"/>
  <c r="D175" i="26"/>
  <c r="E175" i="26"/>
  <c r="F175" i="26"/>
  <c r="G175" i="26"/>
  <c r="H175" i="26"/>
  <c r="I175" i="26"/>
  <c r="J175" i="26"/>
  <c r="K175" i="26"/>
  <c r="B176" i="26"/>
  <c r="C176" i="26"/>
  <c r="H176" i="26"/>
  <c r="D176" i="26"/>
  <c r="E176" i="26"/>
  <c r="F176" i="26"/>
  <c r="G176" i="26"/>
  <c r="K176" i="26"/>
  <c r="B177" i="26"/>
  <c r="C177" i="26"/>
  <c r="D177" i="26"/>
  <c r="E177" i="26"/>
  <c r="F177" i="26"/>
  <c r="G177" i="26"/>
  <c r="J177" i="26"/>
  <c r="K177" i="26"/>
  <c r="B178" i="26"/>
  <c r="C178" i="26"/>
  <c r="D178" i="26"/>
  <c r="E178" i="26"/>
  <c r="G178" i="26"/>
  <c r="H178" i="26"/>
  <c r="K178" i="26"/>
  <c r="B179" i="26"/>
  <c r="C179" i="26"/>
  <c r="D179" i="26"/>
  <c r="E179" i="26"/>
  <c r="F179" i="26"/>
  <c r="G179" i="26"/>
  <c r="K179" i="26"/>
  <c r="B180" i="26"/>
  <c r="C180" i="26"/>
  <c r="J180" i="26" s="1"/>
  <c r="H180" i="26"/>
  <c r="D180" i="26"/>
  <c r="E180" i="26"/>
  <c r="F180" i="26"/>
  <c r="G180" i="26"/>
  <c r="I180" i="26"/>
  <c r="K180" i="26"/>
  <c r="B181" i="26"/>
  <c r="C181" i="26"/>
  <c r="D181" i="26"/>
  <c r="E181" i="26"/>
  <c r="F181" i="26"/>
  <c r="G181" i="26"/>
  <c r="B182" i="26"/>
  <c r="C182" i="26"/>
  <c r="D182" i="26"/>
  <c r="E182" i="26"/>
  <c r="B183" i="26"/>
  <c r="C183" i="26"/>
  <c r="D183" i="26"/>
  <c r="E183" i="26"/>
  <c r="G183" i="26"/>
  <c r="H183" i="26"/>
  <c r="K183" i="26"/>
  <c r="B184" i="26"/>
  <c r="C184" i="26"/>
  <c r="H184" i="26"/>
  <c r="D184" i="26"/>
  <c r="E184" i="26"/>
  <c r="F184" i="26"/>
  <c r="G184" i="26"/>
  <c r="I184" i="26"/>
  <c r="J184" i="26"/>
  <c r="K184" i="26"/>
  <c r="B185" i="26"/>
  <c r="C185" i="26"/>
  <c r="D185" i="26"/>
  <c r="E185" i="26"/>
  <c r="B186" i="26"/>
  <c r="C186" i="26"/>
  <c r="D186" i="26"/>
  <c r="E186" i="26"/>
  <c r="H186" i="26"/>
  <c r="K186" i="26"/>
  <c r="B187" i="26"/>
  <c r="C187" i="26"/>
  <c r="F187" i="26" s="1"/>
  <c r="D187" i="26"/>
  <c r="E187" i="26"/>
  <c r="G187" i="26"/>
  <c r="H187" i="26"/>
  <c r="I187" i="26"/>
  <c r="K187" i="26"/>
  <c r="B188" i="26"/>
  <c r="C188" i="26"/>
  <c r="D188" i="26"/>
  <c r="E188" i="26"/>
  <c r="K188" i="26"/>
  <c r="B189" i="26"/>
  <c r="C189" i="26"/>
  <c r="F189" i="26" s="1"/>
  <c r="D189" i="26"/>
  <c r="E189" i="26"/>
  <c r="G189" i="26"/>
  <c r="J189" i="26"/>
  <c r="K189" i="26"/>
  <c r="B138" i="26"/>
  <c r="C138" i="26"/>
  <c r="G138" i="26" s="1"/>
  <c r="D138" i="26"/>
  <c r="E138" i="26"/>
  <c r="H138" i="26"/>
  <c r="K138" i="26"/>
  <c r="B139" i="26"/>
  <c r="C139" i="26"/>
  <c r="D139" i="26"/>
  <c r="E139" i="26"/>
  <c r="F139" i="26"/>
  <c r="G139" i="26"/>
  <c r="H139" i="26"/>
  <c r="I139" i="26"/>
  <c r="J139" i="26"/>
  <c r="K139" i="26"/>
  <c r="B140" i="26"/>
  <c r="C140" i="26"/>
  <c r="D140" i="26"/>
  <c r="E140" i="26"/>
  <c r="F140" i="26"/>
  <c r="K140" i="26"/>
  <c r="B141" i="26"/>
  <c r="C141" i="26"/>
  <c r="D141" i="26"/>
  <c r="E141" i="26"/>
  <c r="F141" i="26"/>
  <c r="G141" i="26"/>
  <c r="J141" i="26"/>
  <c r="K141" i="26"/>
  <c r="B142" i="26"/>
  <c r="C142" i="26"/>
  <c r="D142" i="26"/>
  <c r="E142" i="26"/>
  <c r="G142" i="26"/>
  <c r="H142" i="26"/>
  <c r="K142" i="26"/>
  <c r="B143" i="26"/>
  <c r="C143" i="26"/>
  <c r="D143" i="26"/>
  <c r="E143" i="26"/>
  <c r="G143" i="26"/>
  <c r="B144" i="26"/>
  <c r="C144" i="26"/>
  <c r="J144" i="26" s="1"/>
  <c r="H144" i="26"/>
  <c r="D144" i="26"/>
  <c r="E144" i="26"/>
  <c r="F144" i="26"/>
  <c r="G144" i="26"/>
  <c r="I144" i="26"/>
  <c r="K144" i="26"/>
  <c r="B145" i="26"/>
  <c r="C145" i="26"/>
  <c r="D145" i="26"/>
  <c r="E145" i="26"/>
  <c r="F145" i="26"/>
  <c r="G145" i="26"/>
  <c r="B146" i="26"/>
  <c r="C146" i="26"/>
  <c r="D146" i="26"/>
  <c r="E146" i="26"/>
  <c r="B147" i="26"/>
  <c r="C147" i="26"/>
  <c r="D147" i="26"/>
  <c r="E147" i="26"/>
  <c r="G147" i="26"/>
  <c r="H147" i="26"/>
  <c r="B148" i="26"/>
  <c r="C148" i="26"/>
  <c r="H148" i="26"/>
  <c r="D148" i="26"/>
  <c r="E148" i="26"/>
  <c r="F148" i="26"/>
  <c r="G148" i="26"/>
  <c r="I148" i="26"/>
  <c r="J148" i="26"/>
  <c r="K148" i="26"/>
  <c r="B149" i="26"/>
  <c r="C149" i="26"/>
  <c r="D149" i="26"/>
  <c r="E149" i="26"/>
  <c r="G149" i="26"/>
  <c r="J149" i="26"/>
  <c r="B150" i="26"/>
  <c r="C150" i="26"/>
  <c r="D150" i="26"/>
  <c r="E150" i="26"/>
  <c r="K150" i="26"/>
  <c r="B151" i="26"/>
  <c r="C151" i="26"/>
  <c r="F151" i="26" s="1"/>
  <c r="D151" i="26"/>
  <c r="E151" i="26"/>
  <c r="G151" i="26"/>
  <c r="H151" i="26"/>
  <c r="I151" i="26"/>
  <c r="K151" i="26"/>
  <c r="B152" i="26"/>
  <c r="C152" i="26"/>
  <c r="D152" i="26"/>
  <c r="E152" i="26"/>
  <c r="F152" i="26"/>
  <c r="J152" i="26"/>
  <c r="K152" i="26"/>
  <c r="B153" i="26"/>
  <c r="C153" i="26"/>
  <c r="F153" i="26" s="1"/>
  <c r="D153" i="26"/>
  <c r="E153" i="26"/>
  <c r="G153" i="26"/>
  <c r="J153" i="26"/>
  <c r="K153" i="26"/>
  <c r="B154" i="26"/>
  <c r="C154" i="26"/>
  <c r="G154" i="26" s="1"/>
  <c r="D154" i="26"/>
  <c r="E154" i="26"/>
  <c r="H154" i="26"/>
  <c r="K154" i="26"/>
  <c r="B155" i="26"/>
  <c r="C155" i="26"/>
  <c r="D155" i="26"/>
  <c r="E155" i="26"/>
  <c r="F155" i="26"/>
  <c r="G155" i="26"/>
  <c r="H155" i="26"/>
  <c r="I155" i="26"/>
  <c r="J155" i="26"/>
  <c r="K155" i="26"/>
  <c r="B156" i="26"/>
  <c r="C156" i="26"/>
  <c r="H156" i="26" s="1"/>
  <c r="D156" i="26"/>
  <c r="E156" i="26"/>
  <c r="B157" i="26"/>
  <c r="C157" i="26"/>
  <c r="D157" i="26"/>
  <c r="E157" i="26"/>
  <c r="F157" i="26"/>
  <c r="G157" i="26"/>
  <c r="J157" i="26"/>
  <c r="K157" i="26"/>
  <c r="B158" i="26"/>
  <c r="C158" i="26"/>
  <c r="D158" i="26"/>
  <c r="E158" i="26"/>
  <c r="G158" i="26"/>
  <c r="H158" i="26"/>
  <c r="K158" i="26"/>
  <c r="B159" i="26"/>
  <c r="C159" i="26"/>
  <c r="K159" i="26" s="1"/>
  <c r="D159" i="26"/>
  <c r="E159" i="26"/>
  <c r="J159" i="26"/>
  <c r="B160" i="26"/>
  <c r="C160" i="26"/>
  <c r="J160" i="26" s="1"/>
  <c r="H160" i="26"/>
  <c r="D160" i="26"/>
  <c r="E160" i="26"/>
  <c r="F160" i="26"/>
  <c r="G160" i="26"/>
  <c r="I160" i="26"/>
  <c r="K160" i="26"/>
  <c r="B161" i="26"/>
  <c r="C161" i="26"/>
  <c r="D161" i="26"/>
  <c r="E161" i="26"/>
  <c r="B162" i="26"/>
  <c r="C162" i="26"/>
  <c r="D162" i="26"/>
  <c r="E162" i="26"/>
  <c r="G162" i="26"/>
  <c r="H162" i="26"/>
  <c r="B163" i="26"/>
  <c r="C163" i="26"/>
  <c r="K163" i="26" s="1"/>
  <c r="D163" i="26"/>
  <c r="E163" i="26"/>
  <c r="B164" i="26"/>
  <c r="C164" i="26"/>
  <c r="H164" i="26"/>
  <c r="D164" i="26"/>
  <c r="E164" i="26"/>
  <c r="F164" i="26"/>
  <c r="G164" i="26"/>
  <c r="I164" i="26"/>
  <c r="J164" i="26"/>
  <c r="K164" i="26"/>
  <c r="B165" i="26"/>
  <c r="C165" i="26"/>
  <c r="D165" i="26"/>
  <c r="E165" i="26"/>
  <c r="G165" i="26"/>
  <c r="J165" i="26"/>
  <c r="B166" i="26"/>
  <c r="C166" i="26"/>
  <c r="K166" i="26" s="1"/>
  <c r="D166" i="26"/>
  <c r="E166" i="26"/>
  <c r="F190" i="26"/>
  <c r="I190" i="26"/>
  <c r="K190" i="26"/>
  <c r="G190" i="26"/>
  <c r="J166" i="26"/>
  <c r="H165" i="26"/>
  <c r="F162" i="26"/>
  <c r="J162" i="26"/>
  <c r="I158" i="26"/>
  <c r="F158" i="26"/>
  <c r="J158" i="26"/>
  <c r="H157" i="26"/>
  <c r="I157" i="26"/>
  <c r="I154" i="26"/>
  <c r="F154" i="26"/>
  <c r="H153" i="26"/>
  <c r="I153" i="26"/>
  <c r="H149" i="26"/>
  <c r="F146" i="26"/>
  <c r="J146" i="26"/>
  <c r="I142" i="26"/>
  <c r="F142" i="26"/>
  <c r="J142" i="26"/>
  <c r="H141" i="26"/>
  <c r="I141" i="26"/>
  <c r="I138" i="26"/>
  <c r="F138" i="26"/>
  <c r="H189" i="26"/>
  <c r="I189" i="26"/>
  <c r="J186" i="26"/>
  <c r="H185" i="26"/>
  <c r="F182" i="26"/>
  <c r="I178" i="26"/>
  <c r="F178" i="26"/>
  <c r="J178" i="26"/>
  <c r="H177" i="26"/>
  <c r="I177" i="26"/>
  <c r="I174" i="26"/>
  <c r="F174" i="26"/>
  <c r="J174" i="26"/>
  <c r="H173" i="26"/>
  <c r="I173" i="26"/>
  <c r="K194" i="26"/>
  <c r="G194" i="26"/>
  <c r="H190" i="26"/>
  <c r="H169" i="26"/>
  <c r="F169" i="26"/>
  <c r="I169" i="26"/>
  <c r="J169" i="26"/>
  <c r="F198" i="26"/>
  <c r="I198" i="26"/>
  <c r="K198" i="26"/>
  <c r="G198" i="26"/>
  <c r="J170" i="26"/>
  <c r="F170" i="26"/>
  <c r="I199" i="26"/>
  <c r="G197" i="26"/>
  <c r="I195" i="26"/>
  <c r="G193" i="26"/>
  <c r="I191" i="26"/>
  <c r="K197" i="26"/>
  <c r="K193" i="26"/>
  <c r="J199" i="26"/>
  <c r="J198" i="26"/>
  <c r="J197" i="26"/>
  <c r="J196" i="26"/>
  <c r="J195" i="26"/>
  <c r="J193" i="26"/>
  <c r="J192" i="26"/>
  <c r="J191" i="26"/>
  <c r="J190" i="26"/>
  <c r="F23" i="15"/>
  <c r="M25" i="11"/>
  <c r="N25" i="11" s="1"/>
  <c r="O25" i="11" s="1"/>
  <c r="P25" i="11" s="1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E200" i="38"/>
  <c r="E197" i="38"/>
  <c r="E196" i="38"/>
  <c r="E193" i="38"/>
  <c r="E192" i="38"/>
  <c r="E188" i="38"/>
  <c r="E184" i="38"/>
  <c r="E181" i="38"/>
  <c r="E180" i="38"/>
  <c r="A13" i="38"/>
  <c r="K12" i="38"/>
  <c r="J12" i="38"/>
  <c r="I12" i="38"/>
  <c r="H12" i="38"/>
  <c r="G12" i="38"/>
  <c r="B11" i="38"/>
  <c r="A13" i="25"/>
  <c r="K12" i="25"/>
  <c r="J12" i="25"/>
  <c r="I12" i="25"/>
  <c r="H12" i="25"/>
  <c r="G12" i="25"/>
  <c r="B11" i="25"/>
  <c r="A13" i="23"/>
  <c r="K12" i="23"/>
  <c r="J12" i="23"/>
  <c r="I12" i="23"/>
  <c r="H12" i="23"/>
  <c r="G12" i="23"/>
  <c r="F12" i="23"/>
  <c r="E12" i="23"/>
  <c r="D12" i="23"/>
  <c r="C12" i="23"/>
  <c r="B11" i="23"/>
  <c r="D200" i="22"/>
  <c r="D199" i="22"/>
  <c r="D198" i="22"/>
  <c r="D197" i="22"/>
  <c r="D196" i="22"/>
  <c r="D195" i="22"/>
  <c r="D194" i="22"/>
  <c r="D193" i="22"/>
  <c r="D192" i="22"/>
  <c r="D191" i="22"/>
  <c r="D190" i="22"/>
  <c r="D189" i="22"/>
  <c r="D188" i="22"/>
  <c r="D187" i="22"/>
  <c r="D186" i="22"/>
  <c r="D185" i="22"/>
  <c r="D184" i="22"/>
  <c r="D183" i="22"/>
  <c r="D182" i="22"/>
  <c r="D181" i="22"/>
  <c r="D180" i="22"/>
  <c r="D179" i="22"/>
  <c r="D178" i="22"/>
  <c r="D177" i="22"/>
  <c r="D176" i="22"/>
  <c r="D175" i="22"/>
  <c r="D174" i="22"/>
  <c r="D173" i="22"/>
  <c r="D172" i="22"/>
  <c r="D171" i="22"/>
  <c r="D170" i="22"/>
  <c r="D169" i="22"/>
  <c r="D168" i="22"/>
  <c r="D167" i="22"/>
  <c r="D166" i="22"/>
  <c r="D165" i="22"/>
  <c r="D164" i="22"/>
  <c r="D163" i="22"/>
  <c r="D162" i="22"/>
  <c r="D161" i="22"/>
  <c r="D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1" i="22"/>
  <c r="D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A13" i="22"/>
  <c r="K12" i="22"/>
  <c r="J12" i="22"/>
  <c r="I12" i="22"/>
  <c r="H12" i="22"/>
  <c r="G12" i="22"/>
  <c r="B11" i="22"/>
  <c r="A13" i="21"/>
  <c r="K12" i="21"/>
  <c r="J12" i="21"/>
  <c r="I12" i="21"/>
  <c r="H12" i="21"/>
  <c r="G12" i="21"/>
  <c r="B11" i="21"/>
  <c r="A13" i="24"/>
  <c r="K12" i="24"/>
  <c r="J12" i="24"/>
  <c r="I12" i="24"/>
  <c r="H12" i="24"/>
  <c r="G12" i="24"/>
  <c r="B11" i="24"/>
  <c r="O12" i="13"/>
  <c r="N12" i="13"/>
  <c r="M12" i="13"/>
  <c r="L12" i="13"/>
  <c r="K12" i="13"/>
  <c r="J12" i="13"/>
  <c r="I12" i="13"/>
  <c r="H12" i="13"/>
  <c r="G12" i="13"/>
  <c r="B11" i="13"/>
  <c r="E137" i="26"/>
  <c r="C137" i="26"/>
  <c r="C136" i="26"/>
  <c r="C135" i="26"/>
  <c r="F135" i="26" s="1"/>
  <c r="C134" i="26"/>
  <c r="E133" i="26"/>
  <c r="C133" i="26"/>
  <c r="F133" i="26" s="1"/>
  <c r="E132" i="26"/>
  <c r="C132" i="26"/>
  <c r="E131" i="26"/>
  <c r="C131" i="26"/>
  <c r="F131" i="26" s="1"/>
  <c r="E130" i="26"/>
  <c r="C130" i="26"/>
  <c r="E129" i="26"/>
  <c r="C129" i="26"/>
  <c r="F129" i="26" s="1"/>
  <c r="E128" i="26"/>
  <c r="C128" i="26"/>
  <c r="E127" i="26"/>
  <c r="C127" i="26"/>
  <c r="C126" i="26"/>
  <c r="F126" i="26" s="1"/>
  <c r="C125" i="26"/>
  <c r="C124" i="26"/>
  <c r="C123" i="26"/>
  <c r="E122" i="26"/>
  <c r="C122" i="26"/>
  <c r="E121" i="26"/>
  <c r="C121" i="26"/>
  <c r="E120" i="26"/>
  <c r="C120" i="26"/>
  <c r="E119" i="26"/>
  <c r="C119" i="26"/>
  <c r="E118" i="26"/>
  <c r="C118" i="26"/>
  <c r="E117" i="26"/>
  <c r="C117" i="26"/>
  <c r="E116" i="26"/>
  <c r="C116" i="26"/>
  <c r="E115" i="26"/>
  <c r="C115" i="26"/>
  <c r="E114" i="26"/>
  <c r="C114" i="26"/>
  <c r="C113" i="26"/>
  <c r="C112" i="26"/>
  <c r="C111" i="26"/>
  <c r="F111" i="26" s="1"/>
  <c r="C110" i="26"/>
  <c r="C109" i="26"/>
  <c r="C108" i="26"/>
  <c r="F108" i="26" s="1"/>
  <c r="C107" i="26"/>
  <c r="C106" i="26"/>
  <c r="C105" i="26"/>
  <c r="C104" i="26"/>
  <c r="F104" i="26" s="1"/>
  <c r="C103" i="26"/>
  <c r="F103" i="26" s="1"/>
  <c r="C102" i="26"/>
  <c r="C101" i="26"/>
  <c r="E100" i="26"/>
  <c r="C100" i="26"/>
  <c r="G100" i="26" s="1"/>
  <c r="E99" i="26"/>
  <c r="C99" i="26"/>
  <c r="E98" i="26"/>
  <c r="C98" i="26"/>
  <c r="E97" i="26"/>
  <c r="C97" i="26"/>
  <c r="E96" i="26"/>
  <c r="C96" i="26"/>
  <c r="E95" i="26"/>
  <c r="C95" i="26"/>
  <c r="E94" i="26"/>
  <c r="C94" i="26"/>
  <c r="F94" i="26" s="1"/>
  <c r="E93" i="26"/>
  <c r="C93" i="26"/>
  <c r="E92" i="26"/>
  <c r="C92" i="26"/>
  <c r="F92" i="26" s="1"/>
  <c r="E91" i="26"/>
  <c r="C91" i="26"/>
  <c r="E90" i="26"/>
  <c r="C90" i="26"/>
  <c r="E89" i="26"/>
  <c r="C89" i="26"/>
  <c r="E88" i="26"/>
  <c r="C88" i="26"/>
  <c r="F88" i="26" s="1"/>
  <c r="E87" i="26"/>
  <c r="C87" i="26"/>
  <c r="E86" i="26"/>
  <c r="C86" i="26"/>
  <c r="F86" i="26" s="1"/>
  <c r="E85" i="26"/>
  <c r="C85" i="26"/>
  <c r="E84" i="26"/>
  <c r="C84" i="26"/>
  <c r="G84" i="26" s="1"/>
  <c r="E83" i="26"/>
  <c r="C83" i="26"/>
  <c r="E82" i="26"/>
  <c r="C82" i="26"/>
  <c r="F82" i="26" s="1"/>
  <c r="E81" i="26"/>
  <c r="C81" i="26"/>
  <c r="C80" i="26"/>
  <c r="C79" i="26"/>
  <c r="F79" i="26" s="1"/>
  <c r="C78" i="26"/>
  <c r="C77" i="26"/>
  <c r="C76" i="26"/>
  <c r="F76" i="26" s="1"/>
  <c r="C75" i="26"/>
  <c r="C74" i="26"/>
  <c r="C73" i="26"/>
  <c r="C72" i="26"/>
  <c r="F72" i="26" s="1"/>
  <c r="C71" i="26"/>
  <c r="F71" i="26" s="1"/>
  <c r="C70" i="26"/>
  <c r="C69" i="26"/>
  <c r="C68" i="26"/>
  <c r="C67" i="26"/>
  <c r="F67" i="26" s="1"/>
  <c r="C66" i="26"/>
  <c r="C65" i="26"/>
  <c r="C64" i="26"/>
  <c r="C63" i="26"/>
  <c r="G63" i="26" s="1"/>
  <c r="C62" i="26"/>
  <c r="C61" i="26"/>
  <c r="C60" i="26"/>
  <c r="F60" i="26" s="1"/>
  <c r="C59" i="26"/>
  <c r="F59" i="26" s="1"/>
  <c r="C58" i="26"/>
  <c r="C57" i="26"/>
  <c r="C56" i="26"/>
  <c r="F56" i="26" s="1"/>
  <c r="C55" i="26"/>
  <c r="F55" i="26" s="1"/>
  <c r="E54" i="26"/>
  <c r="C54" i="26"/>
  <c r="E53" i="26"/>
  <c r="C53" i="26"/>
  <c r="F53" i="26" s="1"/>
  <c r="E52" i="26"/>
  <c r="C52" i="26"/>
  <c r="E51" i="26"/>
  <c r="C51" i="26"/>
  <c r="E50" i="26"/>
  <c r="C50" i="26"/>
  <c r="E49" i="26"/>
  <c r="C49" i="26"/>
  <c r="F49" i="26" s="1"/>
  <c r="E48" i="26"/>
  <c r="C48" i="26"/>
  <c r="E47" i="26"/>
  <c r="C47" i="26"/>
  <c r="F47" i="26" s="1"/>
  <c r="E46" i="26"/>
  <c r="C46" i="26"/>
  <c r="E45" i="26"/>
  <c r="C45" i="26"/>
  <c r="E44" i="26"/>
  <c r="C44" i="26"/>
  <c r="E43" i="26"/>
  <c r="C43" i="26"/>
  <c r="F43" i="26" s="1"/>
  <c r="E42" i="26"/>
  <c r="C42" i="26"/>
  <c r="E41" i="26"/>
  <c r="C41" i="26"/>
  <c r="E40" i="26"/>
  <c r="C40" i="26"/>
  <c r="E39" i="26"/>
  <c r="C39" i="26"/>
  <c r="F39" i="26" s="1"/>
  <c r="E38" i="26"/>
  <c r="C38" i="26"/>
  <c r="E37" i="26"/>
  <c r="C37" i="26"/>
  <c r="F37" i="26" s="1"/>
  <c r="E36" i="26"/>
  <c r="C36" i="26"/>
  <c r="E35" i="26"/>
  <c r="C35" i="26"/>
  <c r="F35" i="26" s="1"/>
  <c r="E34" i="26"/>
  <c r="C34" i="26"/>
  <c r="E33" i="26"/>
  <c r="C33" i="26"/>
  <c r="F33" i="26" s="1"/>
  <c r="E32" i="26"/>
  <c r="C32" i="26"/>
  <c r="E31" i="26"/>
  <c r="C31" i="26"/>
  <c r="E30" i="26"/>
  <c r="C30" i="26"/>
  <c r="E29" i="26"/>
  <c r="C29" i="26"/>
  <c r="F29" i="26" s="1"/>
  <c r="E28" i="26"/>
  <c r="C28" i="26"/>
  <c r="E27" i="26"/>
  <c r="C27" i="26"/>
  <c r="F27" i="26" s="1"/>
  <c r="E26" i="26"/>
  <c r="C26" i="26"/>
  <c r="E25" i="26"/>
  <c r="C25" i="26"/>
  <c r="F25" i="26" s="1"/>
  <c r="E24" i="26"/>
  <c r="C24" i="26"/>
  <c r="E23" i="26"/>
  <c r="C23" i="26"/>
  <c r="E22" i="26"/>
  <c r="C22" i="26"/>
  <c r="E21" i="26"/>
  <c r="C21" i="26"/>
  <c r="E20" i="26"/>
  <c r="C20" i="26"/>
  <c r="E19" i="26"/>
  <c r="C19" i="26"/>
  <c r="F19" i="26" s="1"/>
  <c r="C18" i="26"/>
  <c r="E17" i="26"/>
  <c r="C17" i="26"/>
  <c r="E16" i="26"/>
  <c r="C16" i="26"/>
  <c r="C15" i="26"/>
  <c r="C14" i="26"/>
  <c r="F14" i="26" s="1"/>
  <c r="C13" i="26"/>
  <c r="F13" i="26" s="1"/>
  <c r="A13" i="26"/>
  <c r="B11" i="26"/>
  <c r="D197" i="29"/>
  <c r="D195" i="29"/>
  <c r="D194" i="29"/>
  <c r="D191" i="29"/>
  <c r="D190" i="29"/>
  <c r="B189" i="29"/>
  <c r="D189" i="29"/>
  <c r="B187" i="29"/>
  <c r="D187" i="29"/>
  <c r="D186" i="29"/>
  <c r="B184" i="29"/>
  <c r="B183" i="29"/>
  <c r="D183" i="29"/>
  <c r="D182" i="29"/>
  <c r="D181" i="29"/>
  <c r="B180" i="29"/>
  <c r="D179" i="29"/>
  <c r="D178" i="29"/>
  <c r="D177" i="29"/>
  <c r="B176" i="29"/>
  <c r="B175" i="29"/>
  <c r="D175" i="29"/>
  <c r="D174" i="29"/>
  <c r="B173" i="29"/>
  <c r="D173" i="29"/>
  <c r="D171" i="29"/>
  <c r="D170" i="29"/>
  <c r="D169" i="29"/>
  <c r="B168" i="29"/>
  <c r="B167" i="29"/>
  <c r="D167" i="29"/>
  <c r="D166" i="29"/>
  <c r="B165" i="29"/>
  <c r="D165" i="29"/>
  <c r="B164" i="29"/>
  <c r="D163" i="29"/>
  <c r="D162" i="29"/>
  <c r="B161" i="29"/>
  <c r="D161" i="29"/>
  <c r="B160" i="29"/>
  <c r="D160" i="29"/>
  <c r="B159" i="29"/>
  <c r="D158" i="29"/>
  <c r="B157" i="29"/>
  <c r="D157" i="29"/>
  <c r="B156" i="29"/>
  <c r="D156" i="29"/>
  <c r="B155" i="29"/>
  <c r="D155" i="29"/>
  <c r="D154" i="29"/>
  <c r="B153" i="29"/>
  <c r="D139" i="29"/>
  <c r="B152" i="29"/>
  <c r="D150" i="29"/>
  <c r="B149" i="29"/>
  <c r="B148" i="29"/>
  <c r="B140" i="29"/>
  <c r="B137" i="26"/>
  <c r="D137" i="26"/>
  <c r="B136" i="29"/>
  <c r="D135" i="26"/>
  <c r="B134" i="29"/>
  <c r="D134" i="26"/>
  <c r="B132" i="29"/>
  <c r="D132" i="26"/>
  <c r="D131" i="26"/>
  <c r="B128" i="29"/>
  <c r="D128" i="26"/>
  <c r="B126" i="29"/>
  <c r="E126" i="26"/>
  <c r="B125" i="29"/>
  <c r="E125" i="26"/>
  <c r="B124" i="29"/>
  <c r="E124" i="26"/>
  <c r="E123" i="26"/>
  <c r="D121" i="26"/>
  <c r="B120" i="29"/>
  <c r="D120" i="26"/>
  <c r="D119" i="26"/>
  <c r="B118" i="29"/>
  <c r="D118" i="26"/>
  <c r="D117" i="26"/>
  <c r="B116" i="29"/>
  <c r="D116" i="26"/>
  <c r="B114" i="29"/>
  <c r="D112" i="26"/>
  <c r="B111" i="29"/>
  <c r="B110" i="29"/>
  <c r="D109" i="26"/>
  <c r="B108" i="29"/>
  <c r="D108" i="26"/>
  <c r="E106" i="26"/>
  <c r="D104" i="26"/>
  <c r="D103" i="26"/>
  <c r="B102" i="29"/>
  <c r="E102" i="26"/>
  <c r="D102" i="26"/>
  <c r="D101" i="26"/>
  <c r="D100" i="26"/>
  <c r="D99" i="26"/>
  <c r="B98" i="29"/>
  <c r="D98" i="26"/>
  <c r="B96" i="29"/>
  <c r="D96" i="26"/>
  <c r="B95" i="29"/>
  <c r="B94" i="29"/>
  <c r="D93" i="26"/>
  <c r="B92" i="29"/>
  <c r="D92" i="26"/>
  <c r="D88" i="26"/>
  <c r="D87" i="26"/>
  <c r="B86" i="29"/>
  <c r="D85" i="26"/>
  <c r="D84" i="26"/>
  <c r="B82" i="29"/>
  <c r="D82" i="26"/>
  <c r="D80" i="26"/>
  <c r="D79" i="26"/>
  <c r="B78" i="29"/>
  <c r="E78" i="26"/>
  <c r="E77" i="26"/>
  <c r="B76" i="29"/>
  <c r="D76" i="26"/>
  <c r="E75" i="26"/>
  <c r="E73" i="26"/>
  <c r="B72" i="29"/>
  <c r="E72" i="26"/>
  <c r="D72" i="26"/>
  <c r="E71" i="26"/>
  <c r="B70" i="29"/>
  <c r="D69" i="26"/>
  <c r="D68" i="26"/>
  <c r="B66" i="29"/>
  <c r="D66" i="26"/>
  <c r="E65" i="26"/>
  <c r="D64" i="26"/>
  <c r="D63" i="26"/>
  <c r="B62" i="29"/>
  <c r="E62" i="26"/>
  <c r="E61" i="26"/>
  <c r="B60" i="29"/>
  <c r="D60" i="26"/>
  <c r="E59" i="26"/>
  <c r="E57" i="26"/>
  <c r="B56" i="29"/>
  <c r="E56" i="26"/>
  <c r="D56" i="26"/>
  <c r="E55" i="26"/>
  <c r="D55" i="26"/>
  <c r="B54" i="29"/>
  <c r="B50" i="29"/>
  <c r="D50" i="26"/>
  <c r="B48" i="29"/>
  <c r="D48" i="26"/>
  <c r="D47" i="26"/>
  <c r="B46" i="29"/>
  <c r="D45" i="26"/>
  <c r="D41" i="26"/>
  <c r="B40" i="29"/>
  <c r="D40" i="26"/>
  <c r="D37" i="26"/>
  <c r="D35" i="26"/>
  <c r="D34" i="26"/>
  <c r="B30" i="29"/>
  <c r="D29" i="26"/>
  <c r="B28" i="29"/>
  <c r="D28" i="26"/>
  <c r="B22" i="29"/>
  <c r="D22" i="26"/>
  <c r="E14" i="26"/>
  <c r="P41" i="11"/>
  <c r="O41" i="11"/>
  <c r="N41" i="11"/>
  <c r="M41" i="11"/>
  <c r="L41" i="11"/>
  <c r="K41" i="11"/>
  <c r="A41" i="11"/>
  <c r="P40" i="11"/>
  <c r="O40" i="11"/>
  <c r="N40" i="11"/>
  <c r="M40" i="11"/>
  <c r="L40" i="11"/>
  <c r="K40" i="11"/>
  <c r="A40" i="11"/>
  <c r="P39" i="11"/>
  <c r="O39" i="11"/>
  <c r="N39" i="11"/>
  <c r="M39" i="11"/>
  <c r="L39" i="11"/>
  <c r="K39" i="11"/>
  <c r="A39" i="11"/>
  <c r="P38" i="11"/>
  <c r="O38" i="11"/>
  <c r="N38" i="11"/>
  <c r="M38" i="11"/>
  <c r="L38" i="11"/>
  <c r="K38" i="11"/>
  <c r="A38" i="11"/>
  <c r="P35" i="11"/>
  <c r="O35" i="11"/>
  <c r="N35" i="11"/>
  <c r="M35" i="11"/>
  <c r="L35" i="11"/>
  <c r="K35" i="11"/>
  <c r="G27" i="11"/>
  <c r="H27" i="11"/>
  <c r="I27" i="11"/>
  <c r="J27" i="11"/>
  <c r="K27" i="11"/>
  <c r="L27" i="11"/>
  <c r="M27" i="11"/>
  <c r="N27" i="11"/>
  <c r="O27" i="11"/>
  <c r="P27" i="11"/>
  <c r="L25" i="11"/>
  <c r="K25" i="11"/>
  <c r="P23" i="11"/>
  <c r="O23" i="11"/>
  <c r="N23" i="11"/>
  <c r="M23" i="11"/>
  <c r="I23" i="11"/>
  <c r="H23" i="11"/>
  <c r="G23" i="11"/>
  <c r="F23" i="11"/>
  <c r="E15" i="11"/>
  <c r="C15" i="11"/>
  <c r="B15" i="11"/>
  <c r="E14" i="11"/>
  <c r="E13" i="11"/>
  <c r="A11" i="11"/>
  <c r="K12" i="10"/>
  <c r="J12" i="10"/>
  <c r="I12" i="10"/>
  <c r="H12" i="10"/>
  <c r="G12" i="10"/>
  <c r="F12" i="10"/>
  <c r="A11" i="10"/>
  <c r="K12" i="8"/>
  <c r="J12" i="8"/>
  <c r="I12" i="8"/>
  <c r="H12" i="8"/>
  <c r="G12" i="8"/>
  <c r="A11" i="8"/>
  <c r="D196" i="29"/>
  <c r="D193" i="29"/>
  <c r="D192" i="29"/>
  <c r="D188" i="29"/>
  <c r="D184" i="29"/>
  <c r="B182" i="29"/>
  <c r="D180" i="29"/>
  <c r="B179" i="29"/>
  <c r="B174" i="29"/>
  <c r="B162" i="29"/>
  <c r="D159" i="29"/>
  <c r="B144" i="29"/>
  <c r="B142" i="29"/>
  <c r="B139" i="29"/>
  <c r="D126" i="26"/>
  <c r="D106" i="26"/>
  <c r="B84" i="29"/>
  <c r="B80" i="29"/>
  <c r="D71" i="26"/>
  <c r="B64" i="29"/>
  <c r="D14" i="26"/>
  <c r="K14" i="12"/>
  <c r="J14" i="12"/>
  <c r="I14" i="12"/>
  <c r="H14" i="12"/>
  <c r="G14" i="12"/>
  <c r="F14" i="12"/>
  <c r="A11" i="12"/>
  <c r="P14" i="20"/>
  <c r="O14" i="20"/>
  <c r="N14" i="20"/>
  <c r="M14" i="20"/>
  <c r="L14" i="20"/>
  <c r="A11" i="20"/>
  <c r="J76" i="18"/>
  <c r="H83" i="18" s="1"/>
  <c r="N77" i="18"/>
  <c r="N72" i="18"/>
  <c r="N67" i="18"/>
  <c r="B61" i="18"/>
  <c r="N62" i="18"/>
  <c r="T61" i="18"/>
  <c r="T66" i="18" s="1"/>
  <c r="T71" i="18" s="1"/>
  <c r="T76" i="18" s="1"/>
  <c r="T53" i="18"/>
  <c r="T46" i="18"/>
  <c r="N42" i="18"/>
  <c r="T41" i="18"/>
  <c r="B41" i="18"/>
  <c r="B46" i="18" s="1"/>
  <c r="B36" i="18"/>
  <c r="B35" i="18"/>
  <c r="B34" i="18"/>
  <c r="B48" i="18" s="1"/>
  <c r="B53" i="18" s="1"/>
  <c r="B58" i="18" s="1"/>
  <c r="N29" i="18"/>
  <c r="B28" i="18"/>
  <c r="N28" i="18" s="1"/>
  <c r="B27" i="18"/>
  <c r="B26" i="18"/>
  <c r="B25" i="18"/>
  <c r="B24" i="18"/>
  <c r="B23" i="18"/>
  <c r="N23" i="18" s="1"/>
  <c r="B22" i="18"/>
  <c r="B21" i="18"/>
  <c r="N21" i="18" s="1"/>
  <c r="S20" i="18"/>
  <c r="S33" i="18" s="1"/>
  <c r="R20" i="18"/>
  <c r="R33" i="18" s="1"/>
  <c r="R61" i="18" s="1"/>
  <c r="R66" i="18" s="1"/>
  <c r="R71" i="18" s="1"/>
  <c r="R76" i="18" s="1"/>
  <c r="Q20" i="18"/>
  <c r="Q33" i="18" s="1"/>
  <c r="Q61" i="18" s="1"/>
  <c r="Q66" i="18" s="1"/>
  <c r="Q71" i="18" s="1"/>
  <c r="Q76" i="18" s="1"/>
  <c r="P20" i="18"/>
  <c r="P33" i="18" s="1"/>
  <c r="O20" i="18"/>
  <c r="O33" i="18" s="1"/>
  <c r="N16" i="18"/>
  <c r="G15" i="18"/>
  <c r="K14" i="20" s="1"/>
  <c r="F15" i="18"/>
  <c r="J14" i="20" s="1"/>
  <c r="E15" i="18"/>
  <c r="I14" i="20" s="1"/>
  <c r="D15" i="18"/>
  <c r="H14" i="20" s="1"/>
  <c r="C15" i="18"/>
  <c r="G14" i="20" s="1"/>
  <c r="A11" i="18"/>
  <c r="D266" i="29"/>
  <c r="C266" i="29"/>
  <c r="B266" i="29"/>
  <c r="A266" i="29"/>
  <c r="D265" i="29"/>
  <c r="C265" i="29"/>
  <c r="B265" i="29"/>
  <c r="A265" i="29"/>
  <c r="D264" i="29"/>
  <c r="C264" i="29"/>
  <c r="B264" i="29"/>
  <c r="A264" i="29"/>
  <c r="D263" i="29"/>
  <c r="C263" i="29"/>
  <c r="B263" i="29"/>
  <c r="A263" i="29"/>
  <c r="D262" i="29"/>
  <c r="C262" i="29"/>
  <c r="B262" i="29"/>
  <c r="A262" i="29"/>
  <c r="D261" i="29"/>
  <c r="C261" i="29"/>
  <c r="B261" i="29"/>
  <c r="A261" i="29"/>
  <c r="D260" i="29"/>
  <c r="C260" i="29"/>
  <c r="B260" i="29"/>
  <c r="A260" i="29"/>
  <c r="D259" i="29"/>
  <c r="C259" i="29"/>
  <c r="B259" i="29"/>
  <c r="A259" i="29"/>
  <c r="D258" i="29"/>
  <c r="C258" i="29"/>
  <c r="B258" i="29"/>
  <c r="A258" i="29"/>
  <c r="D257" i="29"/>
  <c r="C257" i="29"/>
  <c r="B257" i="29"/>
  <c r="A257" i="29"/>
  <c r="D256" i="29"/>
  <c r="C256" i="29"/>
  <c r="B256" i="29"/>
  <c r="A256" i="29"/>
  <c r="D255" i="29"/>
  <c r="C255" i="29"/>
  <c r="B255" i="29"/>
  <c r="A255" i="29"/>
  <c r="D254" i="29"/>
  <c r="C254" i="29"/>
  <c r="B254" i="29"/>
  <c r="A254" i="29"/>
  <c r="D253" i="29"/>
  <c r="C253" i="29"/>
  <c r="B253" i="29"/>
  <c r="A253" i="29"/>
  <c r="D252" i="29"/>
  <c r="C252" i="29"/>
  <c r="B252" i="29"/>
  <c r="A252" i="29"/>
  <c r="D251" i="29"/>
  <c r="C251" i="29"/>
  <c r="B251" i="29"/>
  <c r="A251" i="29"/>
  <c r="D250" i="29"/>
  <c r="C250" i="29"/>
  <c r="B250" i="29"/>
  <c r="A250" i="29"/>
  <c r="D249" i="29"/>
  <c r="C249" i="29"/>
  <c r="B249" i="29"/>
  <c r="A249" i="29"/>
  <c r="D248" i="29"/>
  <c r="C248" i="29"/>
  <c r="B248" i="29"/>
  <c r="A248" i="29"/>
  <c r="D247" i="29"/>
  <c r="C247" i="29"/>
  <c r="B247" i="29"/>
  <c r="A247" i="29"/>
  <c r="D246" i="29"/>
  <c r="C246" i="29"/>
  <c r="B246" i="29"/>
  <c r="A246" i="29"/>
  <c r="D245" i="29"/>
  <c r="C245" i="29"/>
  <c r="B245" i="29"/>
  <c r="A245" i="29"/>
  <c r="D244" i="29"/>
  <c r="C244" i="29"/>
  <c r="B244" i="29"/>
  <c r="A244" i="29"/>
  <c r="D243" i="29"/>
  <c r="C243" i="29"/>
  <c r="B243" i="29"/>
  <c r="A243" i="29"/>
  <c r="D242" i="29"/>
  <c r="C242" i="29"/>
  <c r="B242" i="29"/>
  <c r="A242" i="29"/>
  <c r="D241" i="29"/>
  <c r="C241" i="29"/>
  <c r="B241" i="29"/>
  <c r="A241" i="29"/>
  <c r="D240" i="29"/>
  <c r="C240" i="29"/>
  <c r="B240" i="29"/>
  <c r="A240" i="29"/>
  <c r="D239" i="29"/>
  <c r="C239" i="29"/>
  <c r="B239" i="29"/>
  <c r="A239" i="29"/>
  <c r="D238" i="29"/>
  <c r="C238" i="29"/>
  <c r="B238" i="29"/>
  <c r="A238" i="29"/>
  <c r="D237" i="29"/>
  <c r="C237" i="29"/>
  <c r="B237" i="29"/>
  <c r="A237" i="29"/>
  <c r="D236" i="29"/>
  <c r="C236" i="29"/>
  <c r="B236" i="29"/>
  <c r="A236" i="29"/>
  <c r="D235" i="29"/>
  <c r="C235" i="29"/>
  <c r="B235" i="29"/>
  <c r="A235" i="29"/>
  <c r="D234" i="29"/>
  <c r="C234" i="29"/>
  <c r="B234" i="29"/>
  <c r="A234" i="29"/>
  <c r="D233" i="29"/>
  <c r="C233" i="29"/>
  <c r="B233" i="29"/>
  <c r="A233" i="29"/>
  <c r="D232" i="29"/>
  <c r="C232" i="29"/>
  <c r="B232" i="29"/>
  <c r="A232" i="29"/>
  <c r="D231" i="29"/>
  <c r="C231" i="29"/>
  <c r="B231" i="29"/>
  <c r="A231" i="29"/>
  <c r="D230" i="29"/>
  <c r="C230" i="29"/>
  <c r="B230" i="29"/>
  <c r="A230" i="29"/>
  <c r="D229" i="29"/>
  <c r="C229" i="29"/>
  <c r="B229" i="29"/>
  <c r="A229" i="29"/>
  <c r="D228" i="29"/>
  <c r="C228" i="29"/>
  <c r="B228" i="29"/>
  <c r="A228" i="29"/>
  <c r="D227" i="29"/>
  <c r="C227" i="29"/>
  <c r="B227" i="29"/>
  <c r="A227" i="29"/>
  <c r="D226" i="29"/>
  <c r="C226" i="29"/>
  <c r="B226" i="29"/>
  <c r="A226" i="29"/>
  <c r="D225" i="29"/>
  <c r="C225" i="29"/>
  <c r="B225" i="29"/>
  <c r="A225" i="29"/>
  <c r="D224" i="29"/>
  <c r="C224" i="29"/>
  <c r="B224" i="29"/>
  <c r="D223" i="29"/>
  <c r="C223" i="29"/>
  <c r="B223" i="29"/>
  <c r="D222" i="29"/>
  <c r="B222" i="29"/>
  <c r="D221" i="29"/>
  <c r="B221" i="29"/>
  <c r="D220" i="29"/>
  <c r="B220" i="29"/>
  <c r="D219" i="29"/>
  <c r="B219" i="29"/>
  <c r="B218" i="29"/>
  <c r="B217" i="29"/>
  <c r="B216" i="29"/>
  <c r="B215" i="29"/>
  <c r="B214" i="29"/>
  <c r="B213" i="29"/>
  <c r="B212" i="29"/>
  <c r="B211" i="29"/>
  <c r="B210" i="29"/>
  <c r="B209" i="29"/>
  <c r="B208" i="29"/>
  <c r="B207" i="29"/>
  <c r="B206" i="29"/>
  <c r="B205" i="29"/>
  <c r="B204" i="29"/>
  <c r="B203" i="29"/>
  <c r="B202" i="29"/>
  <c r="B201" i="29"/>
  <c r="B200" i="29"/>
  <c r="B199" i="29"/>
  <c r="B198" i="29"/>
  <c r="B197" i="29"/>
  <c r="B196" i="29"/>
  <c r="B195" i="29"/>
  <c r="B194" i="29"/>
  <c r="B191" i="29"/>
  <c r="B190" i="29"/>
  <c r="B188" i="29"/>
  <c r="D185" i="29"/>
  <c r="B178" i="29"/>
  <c r="B177" i="29"/>
  <c r="D176" i="29"/>
  <c r="D172" i="29"/>
  <c r="B170" i="29"/>
  <c r="D168" i="29"/>
  <c r="B166" i="29"/>
  <c r="D164" i="29"/>
  <c r="D151" i="29"/>
  <c r="B150" i="29"/>
  <c r="D149" i="29"/>
  <c r="B146" i="29"/>
  <c r="B145" i="29"/>
  <c r="D137" i="29"/>
  <c r="B137" i="29"/>
  <c r="D133" i="29"/>
  <c r="D132" i="29"/>
  <c r="D131" i="29"/>
  <c r="B131" i="29"/>
  <c r="D130" i="29"/>
  <c r="D129" i="29"/>
  <c r="D128" i="29"/>
  <c r="D127" i="29"/>
  <c r="D123" i="29"/>
  <c r="D122" i="29"/>
  <c r="D121" i="29"/>
  <c r="D120" i="29"/>
  <c r="D119" i="29"/>
  <c r="D118" i="29"/>
  <c r="D117" i="29"/>
  <c r="D116" i="29"/>
  <c r="D115" i="29"/>
  <c r="D114" i="29"/>
  <c r="B107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B83" i="29"/>
  <c r="D82" i="29"/>
  <c r="D81" i="29"/>
  <c r="D77" i="29"/>
  <c r="B68" i="29"/>
  <c r="D61" i="29"/>
  <c r="D55" i="29"/>
  <c r="D54" i="29"/>
  <c r="D53" i="29"/>
  <c r="D52" i="29"/>
  <c r="D51" i="29"/>
  <c r="B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B23" i="29"/>
  <c r="D22" i="29"/>
  <c r="D21" i="29"/>
  <c r="D20" i="29"/>
  <c r="D19" i="29"/>
  <c r="D17" i="29"/>
  <c r="D16" i="29"/>
  <c r="B11" i="29"/>
  <c r="K15" i="15"/>
  <c r="J15" i="15"/>
  <c r="I15" i="15"/>
  <c r="H15" i="15"/>
  <c r="G15" i="15"/>
  <c r="A11" i="15"/>
  <c r="F36" i="17"/>
  <c r="F35" i="17"/>
  <c r="F34" i="17"/>
  <c r="F33" i="17"/>
  <c r="F32" i="17"/>
  <c r="F31" i="17"/>
  <c r="F30" i="17"/>
  <c r="F29" i="17"/>
  <c r="K28" i="17"/>
  <c r="J28" i="17"/>
  <c r="I28" i="17"/>
  <c r="H28" i="17"/>
  <c r="F23" i="17"/>
  <c r="F22" i="17"/>
  <c r="F21" i="17"/>
  <c r="F20" i="17"/>
  <c r="F19" i="17"/>
  <c r="F18" i="17"/>
  <c r="F17" i="17"/>
  <c r="F16" i="17"/>
  <c r="K15" i="17"/>
  <c r="J15" i="17"/>
  <c r="I15" i="17"/>
  <c r="H15" i="17"/>
  <c r="A11" i="17"/>
  <c r="A222" i="26"/>
  <c r="A220" i="26"/>
  <c r="A221" i="26"/>
  <c r="E185" i="38"/>
  <c r="E183" i="38"/>
  <c r="E189" i="38"/>
  <c r="E199" i="38"/>
  <c r="E187" i="38"/>
  <c r="E179" i="38"/>
  <c r="E195" i="38"/>
  <c r="E191" i="38"/>
  <c r="E182" i="38"/>
  <c r="E186" i="38"/>
  <c r="E190" i="38"/>
  <c r="E194" i="38"/>
  <c r="E198" i="38"/>
  <c r="D105" i="26"/>
  <c r="D53" i="26"/>
  <c r="G28" i="11"/>
  <c r="G95" i="26" s="1"/>
  <c r="E112" i="26"/>
  <c r="D112" i="29"/>
  <c r="E68" i="26"/>
  <c r="D13" i="26"/>
  <c r="D73" i="26"/>
  <c r="D147" i="29"/>
  <c r="D146" i="29"/>
  <c r="D143" i="29"/>
  <c r="D141" i="29"/>
  <c r="B171" i="29"/>
  <c r="B14" i="29"/>
  <c r="D153" i="29"/>
  <c r="D57" i="26"/>
  <c r="D129" i="26"/>
  <c r="D57" i="29"/>
  <c r="D15" i="26"/>
  <c r="E18" i="26"/>
  <c r="D18" i="29"/>
  <c r="B16" i="29"/>
  <c r="B20" i="29"/>
  <c r="D31" i="26"/>
  <c r="D67" i="26"/>
  <c r="E70" i="26"/>
  <c r="D70" i="29"/>
  <c r="E74" i="26"/>
  <c r="D83" i="26"/>
  <c r="B112" i="29"/>
  <c r="D115" i="26"/>
  <c r="D127" i="26"/>
  <c r="E58" i="26"/>
  <c r="D58" i="29"/>
  <c r="D126" i="29"/>
  <c r="D106" i="29"/>
  <c r="B52" i="29"/>
  <c r="D21" i="26"/>
  <c r="D198" i="29"/>
  <c r="D215" i="29"/>
  <c r="B36" i="29"/>
  <c r="D32" i="26"/>
  <c r="D36" i="26"/>
  <c r="D44" i="26"/>
  <c r="D52" i="26"/>
  <c r="E107" i="26"/>
  <c r="D107" i="29"/>
  <c r="D95" i="26"/>
  <c r="E104" i="26"/>
  <c r="D104" i="29"/>
  <c r="D51" i="26"/>
  <c r="D102" i="29"/>
  <c r="D39" i="26"/>
  <c r="E67" i="26"/>
  <c r="D89" i="26"/>
  <c r="D111" i="26"/>
  <c r="D17" i="26"/>
  <c r="D19" i="26"/>
  <c r="B100" i="29"/>
  <c r="D14" i="29"/>
  <c r="D56" i="29"/>
  <c r="D59" i="29"/>
  <c r="D78" i="29"/>
  <c r="B169" i="29"/>
  <c r="B127" i="26"/>
  <c r="D140" i="29"/>
  <c r="D62" i="29"/>
  <c r="B99" i="29"/>
  <c r="D148" i="29"/>
  <c r="D142" i="29"/>
  <c r="D138" i="29"/>
  <c r="B39" i="26"/>
  <c r="B39" i="29"/>
  <c r="D122" i="26"/>
  <c r="E13" i="26"/>
  <c r="D13" i="29"/>
  <c r="D46" i="26"/>
  <c r="B115" i="26"/>
  <c r="B115" i="29"/>
  <c r="D23" i="26"/>
  <c r="D25" i="26"/>
  <c r="B32" i="29"/>
  <c r="B35" i="26"/>
  <c r="D77" i="26"/>
  <c r="E80" i="26"/>
  <c r="D80" i="29"/>
  <c r="B87" i="26"/>
  <c r="B87" i="29"/>
  <c r="D124" i="26"/>
  <c r="B143" i="29"/>
  <c r="B129" i="29"/>
  <c r="B74" i="29"/>
  <c r="E110" i="26"/>
  <c r="D110" i="29"/>
  <c r="D133" i="26"/>
  <c r="B71" i="26"/>
  <c r="B71" i="29"/>
  <c r="E76" i="26"/>
  <c r="D76" i="29"/>
  <c r="D97" i="26"/>
  <c r="B99" i="26"/>
  <c r="E101" i="26"/>
  <c r="D101" i="29"/>
  <c r="D107" i="26"/>
  <c r="B181" i="29"/>
  <c r="D18" i="26"/>
  <c r="B23" i="26"/>
  <c r="D26" i="26"/>
  <c r="B31" i="26"/>
  <c r="B43" i="26"/>
  <c r="B43" i="29"/>
  <c r="B47" i="26"/>
  <c r="B59" i="26"/>
  <c r="B59" i="29"/>
  <c r="B63" i="26"/>
  <c r="B63" i="29"/>
  <c r="B67" i="26"/>
  <c r="B67" i="29"/>
  <c r="E69" i="26"/>
  <c r="D74" i="26"/>
  <c r="B75" i="26"/>
  <c r="B75" i="29"/>
  <c r="B83" i="26"/>
  <c r="D86" i="26"/>
  <c r="D90" i="26"/>
  <c r="B91" i="26"/>
  <c r="B91" i="29"/>
  <c r="B95" i="26"/>
  <c r="E105" i="26"/>
  <c r="D105" i="29"/>
  <c r="D110" i="26"/>
  <c r="B111" i="26"/>
  <c r="E113" i="26"/>
  <c r="D113" i="29"/>
  <c r="B119" i="26"/>
  <c r="B119" i="29"/>
  <c r="B123" i="26"/>
  <c r="D130" i="26"/>
  <c r="B135" i="26"/>
  <c r="B135" i="29"/>
  <c r="B192" i="29"/>
  <c r="B58" i="29"/>
  <c r="E66" i="26"/>
  <c r="D66" i="29"/>
  <c r="D113" i="26"/>
  <c r="D16" i="26"/>
  <c r="D24" i="26"/>
  <c r="E103" i="26"/>
  <c r="D103" i="29"/>
  <c r="E15" i="26"/>
  <c r="D15" i="29"/>
  <c r="D42" i="26"/>
  <c r="B44" i="29"/>
  <c r="B55" i="26"/>
  <c r="B55" i="29"/>
  <c r="E60" i="26"/>
  <c r="D60" i="29"/>
  <c r="D62" i="26"/>
  <c r="B90" i="29"/>
  <c r="D123" i="26"/>
  <c r="D136" i="26"/>
  <c r="B151" i="29"/>
  <c r="B34" i="29"/>
  <c r="D78" i="26"/>
  <c r="D125" i="26"/>
  <c r="B185" i="29"/>
  <c r="B19" i="26"/>
  <c r="B19" i="29"/>
  <c r="B27" i="26"/>
  <c r="B27" i="29"/>
  <c r="D30" i="26"/>
  <c r="D38" i="26"/>
  <c r="B51" i="26"/>
  <c r="D54" i="26"/>
  <c r="D58" i="26"/>
  <c r="D70" i="26"/>
  <c r="B79" i="26"/>
  <c r="B79" i="29"/>
  <c r="D94" i="26"/>
  <c r="B103" i="26"/>
  <c r="B103" i="29"/>
  <c r="B107" i="26"/>
  <c r="E109" i="26"/>
  <c r="D109" i="29"/>
  <c r="D114" i="26"/>
  <c r="B131" i="26"/>
  <c r="B141" i="29"/>
  <c r="B31" i="29"/>
  <c r="B35" i="29"/>
  <c r="B38" i="29"/>
  <c r="B47" i="29"/>
  <c r="D65" i="29"/>
  <c r="B104" i="29"/>
  <c r="B123" i="29"/>
  <c r="D125" i="29"/>
  <c r="B127" i="29"/>
  <c r="B163" i="29"/>
  <c r="D20" i="26"/>
  <c r="B24" i="29"/>
  <c r="D43" i="26"/>
  <c r="D61" i="26"/>
  <c r="E64" i="26"/>
  <c r="D64" i="29"/>
  <c r="B88" i="29"/>
  <c r="E111" i="26"/>
  <c r="D111" i="29"/>
  <c r="E135" i="26"/>
  <c r="D135" i="29"/>
  <c r="B147" i="29"/>
  <c r="D33" i="26"/>
  <c r="B42" i="29"/>
  <c r="D49" i="26"/>
  <c r="D59" i="26"/>
  <c r="D65" i="26"/>
  <c r="D75" i="26"/>
  <c r="D81" i="26"/>
  <c r="B106" i="29"/>
  <c r="B172" i="29"/>
  <c r="D152" i="29"/>
  <c r="B154" i="29"/>
  <c r="B158" i="29"/>
  <c r="D27" i="26"/>
  <c r="E63" i="26"/>
  <c r="D63" i="29"/>
  <c r="E79" i="26"/>
  <c r="D79" i="29"/>
  <c r="D91" i="26"/>
  <c r="E108" i="26"/>
  <c r="D108" i="29"/>
  <c r="B122" i="29"/>
  <c r="E134" i="26"/>
  <c r="D134" i="29"/>
  <c r="D124" i="29"/>
  <c r="D211" i="29"/>
  <c r="D204" i="29"/>
  <c r="D201" i="29"/>
  <c r="B18" i="26"/>
  <c r="F18" i="26"/>
  <c r="B17" i="26"/>
  <c r="B17" i="29"/>
  <c r="B22" i="26"/>
  <c r="F22" i="26"/>
  <c r="B25" i="26"/>
  <c r="B25" i="29"/>
  <c r="B30" i="26"/>
  <c r="F30" i="26"/>
  <c r="E136" i="26"/>
  <c r="D136" i="29"/>
  <c r="B18" i="29"/>
  <c r="B138" i="29"/>
  <c r="B14" i="26"/>
  <c r="B34" i="26"/>
  <c r="F34" i="26"/>
  <c r="B37" i="26"/>
  <c r="B37" i="29"/>
  <c r="B42" i="26"/>
  <c r="F42" i="26"/>
  <c r="B45" i="26"/>
  <c r="F45" i="26"/>
  <c r="B45" i="29"/>
  <c r="B50" i="26"/>
  <c r="F50" i="26"/>
  <c r="B53" i="26"/>
  <c r="B53" i="29"/>
  <c r="B58" i="26"/>
  <c r="F58" i="26"/>
  <c r="B61" i="26"/>
  <c r="F61" i="26"/>
  <c r="B61" i="29"/>
  <c r="B66" i="26"/>
  <c r="F66" i="26"/>
  <c r="B69" i="26"/>
  <c r="F69" i="26"/>
  <c r="B69" i="29"/>
  <c r="B74" i="26"/>
  <c r="F74" i="26"/>
  <c r="B77" i="26"/>
  <c r="F77" i="26"/>
  <c r="B77" i="29"/>
  <c r="B82" i="26"/>
  <c r="B85" i="26"/>
  <c r="F85" i="26"/>
  <c r="B85" i="29"/>
  <c r="B90" i="26"/>
  <c r="F90" i="26"/>
  <c r="B93" i="26"/>
  <c r="F93" i="26"/>
  <c r="B93" i="29"/>
  <c r="B98" i="26"/>
  <c r="F98" i="26"/>
  <c r="B101" i="26"/>
  <c r="F101" i="26"/>
  <c r="B101" i="29"/>
  <c r="B106" i="26"/>
  <c r="F106" i="26"/>
  <c r="B109" i="26"/>
  <c r="F109" i="26"/>
  <c r="B109" i="29"/>
  <c r="B114" i="26"/>
  <c r="F114" i="26"/>
  <c r="B117" i="26"/>
  <c r="F117" i="26"/>
  <c r="B117" i="29"/>
  <c r="B122" i="26"/>
  <c r="F122" i="26"/>
  <c r="F124" i="26"/>
  <c r="B21" i="26"/>
  <c r="B21" i="29"/>
  <c r="B26" i="26"/>
  <c r="F26" i="26"/>
  <c r="B29" i="26"/>
  <c r="B29" i="29"/>
  <c r="B130" i="26"/>
  <c r="F130" i="26"/>
  <c r="B133" i="26"/>
  <c r="B133" i="29"/>
  <c r="B26" i="29"/>
  <c r="B130" i="29"/>
  <c r="F127" i="26"/>
  <c r="F137" i="26"/>
  <c r="F123" i="26"/>
  <c r="F119" i="26"/>
  <c r="F95" i="26"/>
  <c r="F87" i="26"/>
  <c r="F31" i="26"/>
  <c r="F23" i="26"/>
  <c r="F15" i="26"/>
  <c r="F115" i="26"/>
  <c r="F107" i="26"/>
  <c r="F99" i="26"/>
  <c r="F91" i="26"/>
  <c r="F83" i="26"/>
  <c r="F75" i="26"/>
  <c r="F51" i="26"/>
  <c r="F132" i="26"/>
  <c r="F120" i="26"/>
  <c r="F116" i="26"/>
  <c r="F112" i="26"/>
  <c r="F100" i="26"/>
  <c r="F96" i="26"/>
  <c r="F80" i="26"/>
  <c r="F68" i="26"/>
  <c r="F64" i="26"/>
  <c r="F52" i="26"/>
  <c r="F48" i="26"/>
  <c r="F44" i="26"/>
  <c r="F40" i="26"/>
  <c r="F36" i="26"/>
  <c r="F32" i="26"/>
  <c r="F28" i="26"/>
  <c r="F24" i="26"/>
  <c r="F20" i="26"/>
  <c r="F16" i="26"/>
  <c r="B13" i="26"/>
  <c r="B13" i="29"/>
  <c r="B33" i="26"/>
  <c r="B33" i="29"/>
  <c r="B38" i="26"/>
  <c r="F38" i="26"/>
  <c r="B41" i="26"/>
  <c r="B41" i="29"/>
  <c r="B46" i="26"/>
  <c r="F46" i="26"/>
  <c r="B49" i="26"/>
  <c r="B49" i="29"/>
  <c r="B54" i="26"/>
  <c r="F54" i="26"/>
  <c r="B57" i="26"/>
  <c r="F57" i="26"/>
  <c r="B57" i="29"/>
  <c r="B62" i="26"/>
  <c r="F62" i="26"/>
  <c r="B65" i="26"/>
  <c r="F65" i="26"/>
  <c r="B65" i="29"/>
  <c r="B70" i="26"/>
  <c r="F70" i="26"/>
  <c r="B73" i="26"/>
  <c r="F73" i="26"/>
  <c r="B73" i="29"/>
  <c r="B78" i="26"/>
  <c r="F78" i="26"/>
  <c r="B81" i="26"/>
  <c r="F81" i="26"/>
  <c r="B81" i="29"/>
  <c r="B86" i="26"/>
  <c r="B89" i="26"/>
  <c r="F89" i="26"/>
  <c r="B89" i="29"/>
  <c r="B94" i="26"/>
  <c r="B97" i="26"/>
  <c r="F97" i="26"/>
  <c r="B97" i="29"/>
  <c r="B102" i="26"/>
  <c r="F102" i="26"/>
  <c r="B105" i="26"/>
  <c r="F105" i="26"/>
  <c r="B105" i="29"/>
  <c r="B110" i="26"/>
  <c r="F110" i="26"/>
  <c r="B113" i="26"/>
  <c r="F113" i="26"/>
  <c r="B113" i="29"/>
  <c r="B118" i="26"/>
  <c r="F118" i="26"/>
  <c r="B121" i="26"/>
  <c r="F121" i="26"/>
  <c r="B121" i="29"/>
  <c r="B136" i="26"/>
  <c r="F136" i="26"/>
  <c r="B186" i="29"/>
  <c r="B125" i="26"/>
  <c r="F125" i="26"/>
  <c r="B128" i="26"/>
  <c r="F128" i="26"/>
  <c r="B193" i="29"/>
  <c r="B16" i="26"/>
  <c r="B24" i="26"/>
  <c r="B32" i="26"/>
  <c r="B40" i="26"/>
  <c r="B48" i="26"/>
  <c r="B56" i="26"/>
  <c r="B64" i="26"/>
  <c r="B72" i="26"/>
  <c r="B80" i="26"/>
  <c r="B88" i="26"/>
  <c r="B96" i="26"/>
  <c r="B104" i="26"/>
  <c r="B112" i="26"/>
  <c r="B120" i="26"/>
  <c r="B126" i="26"/>
  <c r="B129" i="26"/>
  <c r="D218" i="29"/>
  <c r="D216" i="29"/>
  <c r="D214" i="29"/>
  <c r="D212" i="29"/>
  <c r="D210" i="29"/>
  <c r="D208" i="29"/>
  <c r="D206" i="29"/>
  <c r="D203" i="29"/>
  <c r="D199" i="29"/>
  <c r="D202" i="29"/>
  <c r="D213" i="29"/>
  <c r="D205" i="29"/>
  <c r="D217" i="29"/>
  <c r="D209" i="29"/>
  <c r="D200" i="29"/>
  <c r="D207" i="29"/>
  <c r="B20" i="26"/>
  <c r="B28" i="26"/>
  <c r="B36" i="26"/>
  <c r="B44" i="26"/>
  <c r="B52" i="26"/>
  <c r="B60" i="26"/>
  <c r="B68" i="26"/>
  <c r="B76" i="26"/>
  <c r="B84" i="26"/>
  <c r="B92" i="26"/>
  <c r="B100" i="26"/>
  <c r="B108" i="26"/>
  <c r="B116" i="26"/>
  <c r="B134" i="26"/>
  <c r="F134" i="26"/>
  <c r="B124" i="26"/>
  <c r="B132" i="26"/>
  <c r="G219" i="26"/>
  <c r="S178" i="12"/>
  <c r="S152" i="12"/>
  <c r="H28" i="11"/>
  <c r="H15" i="26" s="1"/>
  <c r="S175" i="12"/>
  <c r="S203" i="12"/>
  <c r="S164" i="12"/>
  <c r="S182" i="12"/>
  <c r="S156" i="12"/>
  <c r="S172" i="12"/>
  <c r="S206" i="12"/>
  <c r="S183" i="12"/>
  <c r="D145" i="29"/>
  <c r="D144" i="29"/>
  <c r="B15" i="26"/>
  <c r="B15" i="29"/>
  <c r="S166" i="12"/>
  <c r="S192" i="12"/>
  <c r="S159" i="12"/>
  <c r="S173" i="12"/>
  <c r="S195" i="12"/>
  <c r="S129" i="12"/>
  <c r="S104" i="12"/>
  <c r="S124" i="12"/>
  <c r="A14" i="26"/>
  <c r="S74" i="12"/>
  <c r="S185" i="12"/>
  <c r="S73" i="12"/>
  <c r="S69" i="12"/>
  <c r="S189" i="12"/>
  <c r="S160" i="12"/>
  <c r="S126" i="12"/>
  <c r="S187" i="12"/>
  <c r="S171" i="12"/>
  <c r="S151" i="12"/>
  <c r="S134" i="12"/>
  <c r="S122" i="12"/>
  <c r="S90" i="12"/>
  <c r="S58" i="12"/>
  <c r="S26" i="12"/>
  <c r="S127" i="12"/>
  <c r="G118" i="26"/>
  <c r="S120" i="12"/>
  <c r="S83" i="12"/>
  <c r="S56" i="12"/>
  <c r="S31" i="12"/>
  <c r="S28" i="12"/>
  <c r="S119" i="12"/>
  <c r="G30" i="26"/>
  <c r="S32" i="12"/>
  <c r="S190" i="12"/>
  <c r="S66" i="12"/>
  <c r="G32" i="26"/>
  <c r="S34" i="12"/>
  <c r="S67" i="12"/>
  <c r="S40" i="12"/>
  <c r="S42" i="12"/>
  <c r="S153" i="12"/>
  <c r="S41" i="12"/>
  <c r="S105" i="12"/>
  <c r="S37" i="12"/>
  <c r="S101" i="12"/>
  <c r="S115" i="12"/>
  <c r="S88" i="12"/>
  <c r="S51" i="12"/>
  <c r="S15" i="12"/>
  <c r="S132" i="12"/>
  <c r="S150" i="12"/>
  <c r="S27" i="12"/>
  <c r="S98" i="12"/>
  <c r="G104" i="26"/>
  <c r="S106" i="12"/>
  <c r="S137" i="12"/>
  <c r="S205" i="12"/>
  <c r="S125" i="12"/>
  <c r="S147" i="12"/>
  <c r="S114" i="12"/>
  <c r="S82" i="12"/>
  <c r="S50" i="12"/>
  <c r="G16" i="26"/>
  <c r="S18" i="12"/>
  <c r="S99" i="12"/>
  <c r="S72" i="12"/>
  <c r="S35" i="12"/>
  <c r="S23" i="12"/>
  <c r="S179" i="12"/>
  <c r="S202" i="12"/>
  <c r="S174" i="12"/>
  <c r="S154" i="12"/>
  <c r="G116" i="26"/>
  <c r="S118" i="12"/>
  <c r="S110" i="12"/>
  <c r="S102" i="12"/>
  <c r="S94" i="12"/>
  <c r="S86" i="12"/>
  <c r="S78" i="12"/>
  <c r="G68" i="26"/>
  <c r="S70" i="12"/>
  <c r="S62" i="12"/>
  <c r="G52" i="26"/>
  <c r="S54" i="12"/>
  <c r="S46" i="12"/>
  <c r="G36" i="26"/>
  <c r="S38" i="12"/>
  <c r="S193" i="12"/>
  <c r="S191" i="12"/>
  <c r="S131" i="12"/>
  <c r="S165" i="12"/>
  <c r="S200" i="12"/>
  <c r="S149" i="12"/>
  <c r="S177" i="12"/>
  <c r="S201" i="12"/>
  <c r="S188" i="12"/>
  <c r="S146" i="12"/>
  <c r="S33" i="12"/>
  <c r="S65" i="12"/>
  <c r="S97" i="12"/>
  <c r="S29" i="12"/>
  <c r="S61" i="12"/>
  <c r="S93" i="12"/>
  <c r="S140" i="12"/>
  <c r="G106" i="26"/>
  <c r="S108" i="12"/>
  <c r="S103" i="12"/>
  <c r="S92" i="12"/>
  <c r="G85" i="26"/>
  <c r="S87" i="12"/>
  <c r="S76" i="12"/>
  <c r="S71" i="12"/>
  <c r="S60" i="12"/>
  <c r="S55" i="12"/>
  <c r="G42" i="26"/>
  <c r="S44" i="12"/>
  <c r="S39" i="12"/>
  <c r="S133" i="12"/>
  <c r="S20" i="12"/>
  <c r="S176" i="12"/>
  <c r="S158" i="12"/>
  <c r="S22" i="12"/>
  <c r="S204" i="12"/>
  <c r="S199" i="12"/>
  <c r="S148" i="12"/>
  <c r="S181" i="12"/>
  <c r="S141" i="12"/>
  <c r="S161" i="12"/>
  <c r="S194" i="12"/>
  <c r="G128" i="26"/>
  <c r="S130" i="12"/>
  <c r="G136" i="26"/>
  <c r="S138" i="12"/>
  <c r="S49" i="12"/>
  <c r="S81" i="12"/>
  <c r="S113" i="12"/>
  <c r="S45" i="12"/>
  <c r="S77" i="12"/>
  <c r="S109" i="12"/>
  <c r="S135" i="12"/>
  <c r="S116" i="12"/>
  <c r="G109" i="26"/>
  <c r="S111" i="12"/>
  <c r="S100" i="12"/>
  <c r="S95" i="12"/>
  <c r="S84" i="12"/>
  <c r="S79" i="12"/>
  <c r="G66" i="26"/>
  <c r="S68" i="12"/>
  <c r="S63" i="12"/>
  <c r="S52" i="12"/>
  <c r="G45" i="26"/>
  <c r="S47" i="12"/>
  <c r="S36" i="12"/>
  <c r="S136" i="12"/>
  <c r="S24" i="12"/>
  <c r="S19" i="12"/>
  <c r="S184" i="12"/>
  <c r="S163" i="12"/>
  <c r="S143" i="12"/>
  <c r="S139" i="12"/>
  <c r="S170" i="12"/>
  <c r="S180" i="12"/>
  <c r="S167" i="12"/>
  <c r="S168" i="12"/>
  <c r="S155" i="12"/>
  <c r="S186" i="12"/>
  <c r="S162" i="12"/>
  <c r="G28" i="26"/>
  <c r="S30" i="12"/>
  <c r="S198" i="12"/>
  <c r="S157" i="12"/>
  <c r="S196" i="12"/>
  <c r="S145" i="12"/>
  <c r="S169" i="12"/>
  <c r="S197" i="12"/>
  <c r="S128" i="12"/>
  <c r="S142" i="12"/>
  <c r="S25" i="12"/>
  <c r="S57" i="12"/>
  <c r="S89" i="12"/>
  <c r="S121" i="12"/>
  <c r="S21" i="12"/>
  <c r="S53" i="12"/>
  <c r="S85" i="12"/>
  <c r="S117" i="12"/>
  <c r="S144" i="12"/>
  <c r="S123" i="12"/>
  <c r="S112" i="12"/>
  <c r="G105" i="26"/>
  <c r="S107" i="12"/>
  <c r="S96" i="12"/>
  <c r="S91" i="12"/>
  <c r="G78" i="26"/>
  <c r="S80" i="12"/>
  <c r="S75" i="12"/>
  <c r="S64" i="12"/>
  <c r="S59" i="12"/>
  <c r="S48" i="12"/>
  <c r="S43" i="12"/>
  <c r="F66" i="18"/>
  <c r="S16" i="12"/>
  <c r="S17" i="12"/>
  <c r="D66" i="18"/>
  <c r="A15" i="26"/>
  <c r="L14" i="29"/>
  <c r="H29" i="38"/>
  <c r="I29" i="38"/>
  <c r="J29" i="38"/>
  <c r="K29" i="38"/>
  <c r="I32" i="38"/>
  <c r="J32" i="38"/>
  <c r="K32" i="38"/>
  <c r="H37" i="38"/>
  <c r="I37" i="38"/>
  <c r="J37" i="38"/>
  <c r="K37" i="38"/>
  <c r="H52" i="38"/>
  <c r="I52" i="38"/>
  <c r="K52" i="38"/>
  <c r="H59" i="38"/>
  <c r="I59" i="38"/>
  <c r="J59" i="38"/>
  <c r="K59" i="38"/>
  <c r="H62" i="38"/>
  <c r="I62" i="38"/>
  <c r="J62" i="38"/>
  <c r="I64" i="38"/>
  <c r="J64" i="38"/>
  <c r="K64" i="38"/>
  <c r="H66" i="38"/>
  <c r="I66" i="38"/>
  <c r="K66" i="38"/>
  <c r="I92" i="38"/>
  <c r="J92" i="38"/>
  <c r="K92" i="38"/>
  <c r="H93" i="38"/>
  <c r="I93" i="38"/>
  <c r="J93" i="38"/>
  <c r="K93" i="38"/>
  <c r="H94" i="38"/>
  <c r="I94" i="38"/>
  <c r="J94" i="38"/>
  <c r="K94" i="38"/>
  <c r="H97" i="38"/>
  <c r="J97" i="38"/>
  <c r="K97" i="38"/>
  <c r="H129" i="38"/>
  <c r="I129" i="38"/>
  <c r="J129" i="38"/>
  <c r="K129" i="38"/>
  <c r="H130" i="38"/>
  <c r="I130" i="38"/>
  <c r="J130" i="38"/>
  <c r="K130" i="38"/>
  <c r="G131" i="38"/>
  <c r="I132" i="38"/>
  <c r="G133" i="38"/>
  <c r="G134" i="38"/>
  <c r="H135" i="38"/>
  <c r="G136" i="38"/>
  <c r="H137" i="38"/>
  <c r="K16" i="38"/>
  <c r="I18" i="38"/>
  <c r="J19" i="38"/>
  <c r="K20" i="38"/>
  <c r="K21" i="38"/>
  <c r="G24" i="38"/>
  <c r="I26" i="38"/>
  <c r="H27" i="38"/>
  <c r="J31" i="38"/>
  <c r="G32" i="38"/>
  <c r="J33" i="38"/>
  <c r="I34" i="38"/>
  <c r="G35" i="38"/>
  <c r="G36" i="38"/>
  <c r="H38" i="38"/>
  <c r="H39" i="38"/>
  <c r="H40" i="38"/>
  <c r="H41" i="38"/>
  <c r="H42" i="38"/>
  <c r="G45" i="38"/>
  <c r="I46" i="38"/>
  <c r="J47" i="38"/>
  <c r="K49" i="38"/>
  <c r="G52" i="38"/>
  <c r="I53" i="38"/>
  <c r="G55" i="38"/>
  <c r="K58" i="38"/>
  <c r="J60" i="38"/>
  <c r="H61" i="38"/>
  <c r="G62" i="38"/>
  <c r="H63" i="38"/>
  <c r="G64" i="38"/>
  <c r="G65" i="38"/>
  <c r="G66" i="38"/>
  <c r="G67" i="38"/>
  <c r="G68" i="38"/>
  <c r="H69" i="38"/>
  <c r="J70" i="38"/>
  <c r="J72" i="38"/>
  <c r="H74" i="38"/>
  <c r="H75" i="38"/>
  <c r="J76" i="38"/>
  <c r="H77" i="38"/>
  <c r="K78" i="38"/>
  <c r="J79" i="38"/>
  <c r="K80" i="38"/>
  <c r="I85" i="38"/>
  <c r="I87" i="38"/>
  <c r="H88" i="38"/>
  <c r="J91" i="38"/>
  <c r="G95" i="38"/>
  <c r="G96" i="38"/>
  <c r="G97" i="38"/>
  <c r="I123" i="38"/>
  <c r="H126" i="38"/>
  <c r="H128" i="38"/>
  <c r="G129" i="38"/>
  <c r="G130" i="38"/>
  <c r="S85" i="8"/>
  <c r="H163" i="26" l="1"/>
  <c r="K161" i="26"/>
  <c r="I161" i="26"/>
  <c r="J161" i="26"/>
  <c r="H161" i="26"/>
  <c r="L161" i="26" s="1"/>
  <c r="F156" i="26"/>
  <c r="G150" i="26"/>
  <c r="J150" i="26"/>
  <c r="I150" i="26"/>
  <c r="L150" i="26" s="1"/>
  <c r="I143" i="26"/>
  <c r="L143" i="26" s="1"/>
  <c r="H143" i="26"/>
  <c r="I182" i="26"/>
  <c r="K182" i="26"/>
  <c r="I172" i="26"/>
  <c r="H172" i="26"/>
  <c r="G172" i="26"/>
  <c r="G163" i="26"/>
  <c r="F161" i="26"/>
  <c r="G159" i="26"/>
  <c r="I146" i="26"/>
  <c r="K146" i="26"/>
  <c r="F143" i="26"/>
  <c r="I188" i="26"/>
  <c r="H188" i="26"/>
  <c r="G188" i="26"/>
  <c r="F185" i="26"/>
  <c r="K185" i="26"/>
  <c r="I185" i="26"/>
  <c r="G182" i="26"/>
  <c r="F172" i="26"/>
  <c r="M11" i="26"/>
  <c r="F84" i="26"/>
  <c r="F63" i="26"/>
  <c r="J182" i="26"/>
  <c r="F150" i="26"/>
  <c r="F165" i="26"/>
  <c r="K165" i="26"/>
  <c r="L165" i="26" s="1"/>
  <c r="I165" i="26"/>
  <c r="G156" i="26"/>
  <c r="F147" i="26"/>
  <c r="J147" i="26"/>
  <c r="L147" i="26" s="1"/>
  <c r="I147" i="26"/>
  <c r="K145" i="26"/>
  <c r="I145" i="26"/>
  <c r="L145" i="26" s="1"/>
  <c r="J145" i="26"/>
  <c r="H145" i="26"/>
  <c r="J143" i="26"/>
  <c r="J140" i="26"/>
  <c r="I140" i="26"/>
  <c r="G186" i="26"/>
  <c r="F186" i="26"/>
  <c r="I186" i="26"/>
  <c r="I179" i="26"/>
  <c r="L179" i="26" s="1"/>
  <c r="H179" i="26"/>
  <c r="K172" i="26"/>
  <c r="G218" i="26"/>
  <c r="F218" i="26"/>
  <c r="I218" i="26"/>
  <c r="H218" i="26"/>
  <c r="J218" i="26"/>
  <c r="J19" i="15"/>
  <c r="K23" i="15"/>
  <c r="H19" i="15"/>
  <c r="G23" i="15"/>
  <c r="L23" i="15" s="1"/>
  <c r="G19" i="15"/>
  <c r="F163" i="26"/>
  <c r="J163" i="26"/>
  <c r="I163" i="26"/>
  <c r="G161" i="26"/>
  <c r="J156" i="26"/>
  <c r="I156" i="26"/>
  <c r="L156" i="26" s="1"/>
  <c r="H182" i="26"/>
  <c r="L182" i="26" s="1"/>
  <c r="F21" i="26"/>
  <c r="G21" i="26"/>
  <c r="F41" i="26"/>
  <c r="G41" i="26"/>
  <c r="G166" i="26"/>
  <c r="F166" i="26"/>
  <c r="I166" i="26"/>
  <c r="L166" i="26" s="1"/>
  <c r="I159" i="26"/>
  <c r="L159" i="26" s="1"/>
  <c r="H159" i="26"/>
  <c r="H150" i="26"/>
  <c r="H146" i="26"/>
  <c r="J188" i="26"/>
  <c r="J185" i="26"/>
  <c r="I215" i="26"/>
  <c r="H215" i="26"/>
  <c r="K215" i="26"/>
  <c r="L215" i="26" s="1"/>
  <c r="J215" i="26"/>
  <c r="G206" i="26"/>
  <c r="F206" i="26"/>
  <c r="I206" i="26"/>
  <c r="K206" i="26"/>
  <c r="J206" i="26"/>
  <c r="J202" i="26"/>
  <c r="K202" i="26"/>
  <c r="F202" i="26"/>
  <c r="F17" i="26"/>
  <c r="G17" i="26"/>
  <c r="H166" i="26"/>
  <c r="I162" i="26"/>
  <c r="K162" i="26"/>
  <c r="L162" i="26" s="1"/>
  <c r="F159" i="26"/>
  <c r="K156" i="26"/>
  <c r="I152" i="26"/>
  <c r="H152" i="26"/>
  <c r="G152" i="26"/>
  <c r="F149" i="26"/>
  <c r="K149" i="26"/>
  <c r="I149" i="26"/>
  <c r="K147" i="26"/>
  <c r="G146" i="26"/>
  <c r="K143" i="26"/>
  <c r="G140" i="26"/>
  <c r="L140" i="26" s="1"/>
  <c r="H140" i="26"/>
  <c r="F188" i="26"/>
  <c r="G185" i="26"/>
  <c r="F183" i="26"/>
  <c r="J183" i="26"/>
  <c r="L183" i="26" s="1"/>
  <c r="I183" i="26"/>
  <c r="K181" i="26"/>
  <c r="I181" i="26"/>
  <c r="J181" i="26"/>
  <c r="H181" i="26"/>
  <c r="J179" i="26"/>
  <c r="J176" i="26"/>
  <c r="I176" i="26"/>
  <c r="L176" i="26" s="1"/>
  <c r="K170" i="26"/>
  <c r="I170" i="26"/>
  <c r="H194" i="26"/>
  <c r="L194" i="26" s="1"/>
  <c r="I194" i="26"/>
  <c r="F194" i="26"/>
  <c r="J194" i="26"/>
  <c r="F215" i="26"/>
  <c r="H206" i="26"/>
  <c r="L206" i="26" s="1"/>
  <c r="G24" i="18"/>
  <c r="J138" i="26"/>
  <c r="J154" i="26"/>
  <c r="L154" i="26" s="1"/>
  <c r="J151" i="26"/>
  <c r="J187" i="26"/>
  <c r="J171" i="26"/>
  <c r="H168" i="26"/>
  <c r="L168" i="26" s="1"/>
  <c r="G168" i="26"/>
  <c r="F167" i="26"/>
  <c r="J167" i="26"/>
  <c r="L167" i="26" s="1"/>
  <c r="K191" i="26"/>
  <c r="L191" i="26" s="1"/>
  <c r="F191" i="26"/>
  <c r="H191" i="26"/>
  <c r="G217" i="26"/>
  <c r="F217" i="26"/>
  <c r="H217" i="26"/>
  <c r="K217" i="26"/>
  <c r="J217" i="26"/>
  <c r="J212" i="26"/>
  <c r="I212" i="26"/>
  <c r="J210" i="26"/>
  <c r="G210" i="26"/>
  <c r="L210" i="26" s="1"/>
  <c r="I208" i="26"/>
  <c r="L208" i="26" s="1"/>
  <c r="H208" i="26"/>
  <c r="G208" i="26"/>
  <c r="L157" i="26"/>
  <c r="I192" i="26"/>
  <c r="F192" i="26"/>
  <c r="H192" i="26"/>
  <c r="F203" i="26"/>
  <c r="J203" i="26"/>
  <c r="I203" i="26"/>
  <c r="H201" i="26"/>
  <c r="L201" i="26" s="1"/>
  <c r="K201" i="26"/>
  <c r="F201" i="26"/>
  <c r="K214" i="26"/>
  <c r="L214" i="26" s="1"/>
  <c r="J207" i="26"/>
  <c r="L207" i="26" s="1"/>
  <c r="K32" i="15"/>
  <c r="I36" i="15"/>
  <c r="J32" i="15"/>
  <c r="H36" i="15"/>
  <c r="G32" i="15"/>
  <c r="L32" i="15" s="1"/>
  <c r="I32" i="15"/>
  <c r="K36" i="15"/>
  <c r="G36" i="15"/>
  <c r="J36" i="15"/>
  <c r="H32" i="15"/>
  <c r="I23" i="15"/>
  <c r="I19" i="15"/>
  <c r="J23" i="15"/>
  <c r="A18" i="12"/>
  <c r="A15" i="29"/>
  <c r="B50" i="18"/>
  <c r="B55" i="18" s="1"/>
  <c r="B60" i="18" s="1"/>
  <c r="F28" i="18"/>
  <c r="N25" i="18"/>
  <c r="N34" i="18"/>
  <c r="N36" i="18"/>
  <c r="N35" i="18"/>
  <c r="E24" i="18"/>
  <c r="C20" i="18"/>
  <c r="C33" i="18" s="1"/>
  <c r="C76" i="18" s="1"/>
  <c r="C83" i="18" s="1"/>
  <c r="O61" i="18"/>
  <c r="O66" i="18" s="1"/>
  <c r="O71" i="18" s="1"/>
  <c r="O76" i="18" s="1"/>
  <c r="O53" i="18"/>
  <c r="O46" i="18"/>
  <c r="O41" i="18"/>
  <c r="S61" i="18"/>
  <c r="S66" i="18" s="1"/>
  <c r="S71" i="18" s="1"/>
  <c r="S76" i="18" s="1"/>
  <c r="S53" i="18"/>
  <c r="S46" i="18"/>
  <c r="S41" i="18"/>
  <c r="P61" i="18"/>
  <c r="P66" i="18" s="1"/>
  <c r="P71" i="18" s="1"/>
  <c r="P76" i="18" s="1"/>
  <c r="P53" i="18"/>
  <c r="P46" i="18"/>
  <c r="P41" i="18"/>
  <c r="F20" i="18"/>
  <c r="F33" i="18" s="1"/>
  <c r="F41" i="18" s="1"/>
  <c r="F46" i="18" s="1"/>
  <c r="G20" i="18"/>
  <c r="G33" i="18" s="1"/>
  <c r="G76" i="18" s="1"/>
  <c r="G83" i="18" s="1"/>
  <c r="N27" i="18"/>
  <c r="Q41" i="18"/>
  <c r="Q46" i="18"/>
  <c r="Q53" i="18"/>
  <c r="E28" i="18"/>
  <c r="R41" i="18"/>
  <c r="R46" i="18"/>
  <c r="R53" i="18"/>
  <c r="C68" i="18"/>
  <c r="G41" i="18"/>
  <c r="G46" i="18" s="1"/>
  <c r="D24" i="18"/>
  <c r="D28" i="18"/>
  <c r="C24" i="18"/>
  <c r="G28" i="18"/>
  <c r="C28" i="18"/>
  <c r="D20" i="18"/>
  <c r="D33" i="18" s="1"/>
  <c r="N22" i="18"/>
  <c r="N24" i="18"/>
  <c r="N26" i="18"/>
  <c r="B49" i="18"/>
  <c r="B54" i="18" s="1"/>
  <c r="B59" i="18" s="1"/>
  <c r="F24" i="18"/>
  <c r="E20" i="18"/>
  <c r="E33" i="18" s="1"/>
  <c r="G23" i="26"/>
  <c r="G57" i="26"/>
  <c r="G94" i="26"/>
  <c r="G121" i="26"/>
  <c r="G61" i="26"/>
  <c r="G82" i="26"/>
  <c r="G37" i="26"/>
  <c r="G58" i="26"/>
  <c r="G101" i="26"/>
  <c r="G70" i="26"/>
  <c r="G112" i="26"/>
  <c r="G49" i="26"/>
  <c r="G113" i="26"/>
  <c r="G38" i="26"/>
  <c r="G47" i="26"/>
  <c r="G79" i="26"/>
  <c r="G131" i="26"/>
  <c r="G31" i="26"/>
  <c r="G115" i="26"/>
  <c r="G71" i="26"/>
  <c r="H38" i="26"/>
  <c r="G46" i="26"/>
  <c r="G73" i="26"/>
  <c r="G110" i="26"/>
  <c r="G22" i="26"/>
  <c r="G34" i="26"/>
  <c r="G77" i="26"/>
  <c r="G98" i="26"/>
  <c r="G133" i="26"/>
  <c r="G53" i="26"/>
  <c r="G74" i="26"/>
  <c r="G44" i="26"/>
  <c r="G60" i="26"/>
  <c r="G76" i="26"/>
  <c r="G92" i="26"/>
  <c r="G108" i="26"/>
  <c r="G48" i="26"/>
  <c r="G88" i="26"/>
  <c r="G132" i="26"/>
  <c r="G124" i="26"/>
  <c r="G15" i="26"/>
  <c r="G67" i="26"/>
  <c r="G134" i="26"/>
  <c r="G62" i="26"/>
  <c r="G89" i="26"/>
  <c r="G137" i="26"/>
  <c r="G50" i="26"/>
  <c r="G93" i="26"/>
  <c r="G114" i="26"/>
  <c r="G20" i="26"/>
  <c r="G18" i="26"/>
  <c r="G14" i="26"/>
  <c r="G69" i="26"/>
  <c r="G90" i="26"/>
  <c r="G129" i="26"/>
  <c r="G33" i="26"/>
  <c r="G97" i="26"/>
  <c r="G25" i="26"/>
  <c r="G86" i="26"/>
  <c r="G24" i="26"/>
  <c r="G102" i="26"/>
  <c r="G126" i="26"/>
  <c r="G123" i="26"/>
  <c r="G103" i="26"/>
  <c r="G91" i="26"/>
  <c r="H133" i="26"/>
  <c r="G117" i="26"/>
  <c r="G39" i="26"/>
  <c r="G119" i="26"/>
  <c r="G35" i="26"/>
  <c r="L224" i="26"/>
  <c r="H34" i="26"/>
  <c r="L190" i="26"/>
  <c r="E96" i="22"/>
  <c r="E91" i="22"/>
  <c r="E87" i="22"/>
  <c r="E83" i="22"/>
  <c r="E79" i="22"/>
  <c r="E75" i="22"/>
  <c r="E71" i="22"/>
  <c r="E67" i="22"/>
  <c r="E63" i="22"/>
  <c r="E59" i="22"/>
  <c r="E55" i="22"/>
  <c r="E51" i="22"/>
  <c r="E47" i="22"/>
  <c r="E43" i="22"/>
  <c r="E39" i="22"/>
  <c r="E35" i="22"/>
  <c r="E31" i="22"/>
  <c r="E27" i="22"/>
  <c r="E23" i="22"/>
  <c r="E19" i="22"/>
  <c r="E15" i="22"/>
  <c r="E98" i="22"/>
  <c r="E102" i="22"/>
  <c r="E106" i="22"/>
  <c r="E109" i="22"/>
  <c r="E113" i="22"/>
  <c r="E117" i="22"/>
  <c r="E121" i="22"/>
  <c r="E125" i="22"/>
  <c r="E129" i="22"/>
  <c r="E95" i="22"/>
  <c r="E90" i="22"/>
  <c r="E86" i="22"/>
  <c r="E82" i="22"/>
  <c r="E78" i="22"/>
  <c r="E74" i="22"/>
  <c r="E70" i="22"/>
  <c r="E66" i="22"/>
  <c r="E62" i="22"/>
  <c r="E58" i="22"/>
  <c r="E54" i="22"/>
  <c r="E50" i="22"/>
  <c r="E46" i="22"/>
  <c r="E42" i="22"/>
  <c r="E38" i="22"/>
  <c r="E34" i="22"/>
  <c r="E30" i="22"/>
  <c r="E26" i="22"/>
  <c r="E22" i="22"/>
  <c r="E18" i="22"/>
  <c r="E14" i="22"/>
  <c r="E99" i="22"/>
  <c r="E103" i="22"/>
  <c r="E110" i="22"/>
  <c r="E114" i="22"/>
  <c r="E118" i="22"/>
  <c r="E122" i="22"/>
  <c r="E126" i="22"/>
  <c r="E130" i="22"/>
  <c r="E94" i="22"/>
  <c r="E89" i="22"/>
  <c r="E85" i="22"/>
  <c r="E81" i="22"/>
  <c r="E77" i="22"/>
  <c r="E73" i="22"/>
  <c r="E69" i="22"/>
  <c r="E65" i="22"/>
  <c r="E61" i="22"/>
  <c r="E57" i="22"/>
  <c r="E53" i="22"/>
  <c r="E49" i="22"/>
  <c r="E45" i="22"/>
  <c r="E41" i="22"/>
  <c r="E37" i="22"/>
  <c r="E33" i="22"/>
  <c r="E29" i="22"/>
  <c r="E25" i="22"/>
  <c r="E21" i="22"/>
  <c r="E17" i="22"/>
  <c r="E13" i="22"/>
  <c r="E100" i="22"/>
  <c r="E104" i="22"/>
  <c r="E107" i="22"/>
  <c r="E111" i="22"/>
  <c r="E115" i="22"/>
  <c r="E119" i="22"/>
  <c r="E123" i="22"/>
  <c r="E127" i="22"/>
  <c r="E131" i="22"/>
  <c r="E97" i="22"/>
  <c r="E93" i="22"/>
  <c r="E88" i="22"/>
  <c r="E84" i="22"/>
  <c r="E80" i="22"/>
  <c r="E76" i="22"/>
  <c r="E72" i="22"/>
  <c r="E68" i="22"/>
  <c r="E64" i="22"/>
  <c r="E60" i="22"/>
  <c r="E56" i="22"/>
  <c r="E52" i="22"/>
  <c r="E48" i="22"/>
  <c r="E44" i="22"/>
  <c r="E40" i="22"/>
  <c r="E36" i="22"/>
  <c r="E32" i="22"/>
  <c r="E28" i="22"/>
  <c r="E24" i="22"/>
  <c r="E20" i="22"/>
  <c r="E16" i="22"/>
  <c r="E92" i="22"/>
  <c r="E101" i="22"/>
  <c r="E105" i="22"/>
  <c r="E108" i="22"/>
  <c r="E112" i="22"/>
  <c r="H25" i="11"/>
  <c r="G25" i="11" s="1"/>
  <c r="F25" i="11" s="1"/>
  <c r="E116" i="22" s="1"/>
  <c r="E120" i="22"/>
  <c r="E124" i="22"/>
  <c r="E128" i="22"/>
  <c r="L158" i="26"/>
  <c r="L155" i="26"/>
  <c r="L139" i="26"/>
  <c r="L148" i="26"/>
  <c r="H30" i="26"/>
  <c r="H71" i="26"/>
  <c r="G80" i="26"/>
  <c r="G135" i="26"/>
  <c r="G96" i="26"/>
  <c r="G13" i="26"/>
  <c r="G40" i="26"/>
  <c r="G65" i="26"/>
  <c r="G64" i="26"/>
  <c r="G29" i="26"/>
  <c r="G81" i="26"/>
  <c r="G125" i="26"/>
  <c r="G56" i="26"/>
  <c r="G120" i="26"/>
  <c r="G72" i="26"/>
  <c r="G122" i="26"/>
  <c r="G19" i="26"/>
  <c r="G130" i="26"/>
  <c r="G83" i="26"/>
  <c r="G59" i="26"/>
  <c r="L169" i="26"/>
  <c r="L173" i="26"/>
  <c r="L189" i="26"/>
  <c r="L149" i="26"/>
  <c r="L153" i="26"/>
  <c r="L142" i="26"/>
  <c r="L217" i="26"/>
  <c r="H104" i="26"/>
  <c r="L170" i="26"/>
  <c r="L177" i="26"/>
  <c r="L175" i="26"/>
  <c r="L193" i="26"/>
  <c r="G127" i="26"/>
  <c r="G111" i="26"/>
  <c r="G43" i="26"/>
  <c r="G107" i="26"/>
  <c r="G75" i="26"/>
  <c r="L218" i="26"/>
  <c r="L202" i="26"/>
  <c r="L211" i="26"/>
  <c r="L204" i="26"/>
  <c r="L203" i="26"/>
  <c r="L236" i="26"/>
  <c r="L235" i="26"/>
  <c r="L234" i="26"/>
  <c r="L233" i="26"/>
  <c r="L232" i="26"/>
  <c r="L231" i="26"/>
  <c r="L230" i="26"/>
  <c r="L229" i="26"/>
  <c r="L228" i="26"/>
  <c r="L227" i="26"/>
  <c r="L226" i="26"/>
  <c r="L225" i="26"/>
  <c r="L223" i="26"/>
  <c r="L221" i="26"/>
  <c r="L220" i="26"/>
  <c r="L197" i="26"/>
  <c r="L164" i="26"/>
  <c r="L152" i="26"/>
  <c r="L141" i="26"/>
  <c r="L138" i="26"/>
  <c r="L188" i="26"/>
  <c r="L184" i="26"/>
  <c r="L172" i="26"/>
  <c r="L209" i="26"/>
  <c r="L205" i="26"/>
  <c r="D77" i="18"/>
  <c r="D79" i="18" s="1"/>
  <c r="H116" i="26"/>
  <c r="H92" i="26"/>
  <c r="H219" i="26"/>
  <c r="H39" i="26"/>
  <c r="H119" i="26"/>
  <c r="H107" i="26"/>
  <c r="H59" i="26"/>
  <c r="H41" i="26"/>
  <c r="H23" i="26"/>
  <c r="H37" i="26"/>
  <c r="H94" i="26"/>
  <c r="H22" i="26"/>
  <c r="H82" i="26"/>
  <c r="H28" i="26"/>
  <c r="H98" i="26"/>
  <c r="H29" i="26"/>
  <c r="H32" i="26"/>
  <c r="H68" i="26"/>
  <c r="H88" i="26"/>
  <c r="H89" i="26"/>
  <c r="H21" i="26"/>
  <c r="H129" i="26"/>
  <c r="H127" i="26"/>
  <c r="H70" i="26"/>
  <c r="H72" i="26"/>
  <c r="H112" i="26"/>
  <c r="H52" i="26"/>
  <c r="H113" i="26"/>
  <c r="H46" i="26"/>
  <c r="H69" i="26"/>
  <c r="H45" i="26"/>
  <c r="H33" i="26"/>
  <c r="H126" i="26"/>
  <c r="H91" i="26"/>
  <c r="H40" i="26"/>
  <c r="H115" i="26"/>
  <c r="H63" i="26"/>
  <c r="H55" i="26"/>
  <c r="H27" i="26"/>
  <c r="H79" i="26"/>
  <c r="H31" i="26"/>
  <c r="H19" i="26"/>
  <c r="H17" i="26"/>
  <c r="H50" i="26"/>
  <c r="H103" i="26"/>
  <c r="H53" i="26"/>
  <c r="H57" i="26"/>
  <c r="H42" i="26"/>
  <c r="H135" i="26"/>
  <c r="H29" i="11"/>
  <c r="H128" i="26"/>
  <c r="H25" i="26"/>
  <c r="H125" i="26"/>
  <c r="H121" i="26"/>
  <c r="H54" i="26"/>
  <c r="H100" i="26"/>
  <c r="H108" i="26"/>
  <c r="H102" i="26"/>
  <c r="H49" i="26"/>
  <c r="H36" i="26"/>
  <c r="H136" i="26"/>
  <c r="H56" i="26"/>
  <c r="H81" i="26"/>
  <c r="H101" i="26"/>
  <c r="H18" i="26"/>
  <c r="H134" i="26"/>
  <c r="H51" i="26"/>
  <c r="H122" i="26"/>
  <c r="H43" i="26"/>
  <c r="H83" i="26"/>
  <c r="H109" i="26"/>
  <c r="H117" i="26"/>
  <c r="H131" i="26"/>
  <c r="I28" i="11"/>
  <c r="H96" i="26"/>
  <c r="H24" i="26"/>
  <c r="H106" i="26"/>
  <c r="H118" i="26"/>
  <c r="H124" i="26"/>
  <c r="H120" i="26"/>
  <c r="H26" i="26"/>
  <c r="H61" i="26"/>
  <c r="H111" i="26"/>
  <c r="H75" i="26"/>
  <c r="H95" i="26"/>
  <c r="H67" i="26"/>
  <c r="H99" i="26"/>
  <c r="H114" i="26"/>
  <c r="H13" i="26"/>
  <c r="H132" i="26"/>
  <c r="H16" i="26"/>
  <c r="H73" i="26"/>
  <c r="H64" i="26"/>
  <c r="H65" i="26"/>
  <c r="H48" i="26"/>
  <c r="H97" i="26"/>
  <c r="H58" i="26"/>
  <c r="H78" i="26"/>
  <c r="H47" i="26"/>
  <c r="H87" i="26"/>
  <c r="H66" i="26"/>
  <c r="H60" i="26"/>
  <c r="H105" i="26"/>
  <c r="H86" i="26"/>
  <c r="H137" i="26"/>
  <c r="H74" i="26"/>
  <c r="H130" i="26"/>
  <c r="H35" i="26"/>
  <c r="H110" i="26"/>
  <c r="H80" i="26"/>
  <c r="H44" i="26"/>
  <c r="H62" i="26"/>
  <c r="H123" i="26"/>
  <c r="H93" i="26"/>
  <c r="H85" i="26"/>
  <c r="H84" i="26"/>
  <c r="H20" i="26"/>
  <c r="H90" i="26"/>
  <c r="L222" i="26"/>
  <c r="H14" i="26"/>
  <c r="H76" i="26"/>
  <c r="H77" i="26"/>
  <c r="C77" i="18"/>
  <c r="L198" i="26"/>
  <c r="L213" i="26"/>
  <c r="L216" i="26"/>
  <c r="L212" i="26"/>
  <c r="L200" i="26"/>
  <c r="L181" i="26"/>
  <c r="L163" i="26"/>
  <c r="L160" i="26"/>
  <c r="L151" i="26"/>
  <c r="L146" i="26"/>
  <c r="L144" i="26"/>
  <c r="L187" i="26"/>
  <c r="L186" i="26"/>
  <c r="L185" i="26"/>
  <c r="L180" i="26"/>
  <c r="L171" i="26"/>
  <c r="L192" i="26"/>
  <c r="L178" i="26"/>
  <c r="L174" i="26"/>
  <c r="L199" i="26"/>
  <c r="L196" i="26"/>
  <c r="L195" i="26"/>
  <c r="G26" i="26"/>
  <c r="G54" i="26"/>
  <c r="G29" i="11"/>
  <c r="G27" i="26"/>
  <c r="G55" i="26"/>
  <c r="G87" i="26"/>
  <c r="G51" i="26"/>
  <c r="G99" i="26"/>
  <c r="L125" i="38"/>
  <c r="L132" i="38"/>
  <c r="L177" i="38"/>
  <c r="D177" i="38" s="1"/>
  <c r="L161" i="38"/>
  <c r="D161" i="38" s="1"/>
  <c r="L145" i="38"/>
  <c r="D145" i="38" s="1"/>
  <c r="L127" i="38"/>
  <c r="L136" i="38"/>
  <c r="D136" i="38" s="1"/>
  <c r="L135" i="38"/>
  <c r="L137" i="38"/>
  <c r="L175" i="38"/>
  <c r="L123" i="38"/>
  <c r="D123" i="38" s="1"/>
  <c r="L134" i="38"/>
  <c r="E134" i="38" s="1"/>
  <c r="L131" i="38"/>
  <c r="E131" i="38" s="1"/>
  <c r="H66" i="18"/>
  <c r="L13" i="29"/>
  <c r="E66" i="18"/>
  <c r="G66" i="18"/>
  <c r="L169" i="38"/>
  <c r="E169" i="38" s="1"/>
  <c r="L157" i="38"/>
  <c r="E157" i="38" s="1"/>
  <c r="L149" i="38"/>
  <c r="D149" i="38" s="1"/>
  <c r="L143" i="38"/>
  <c r="D143" i="38" s="1"/>
  <c r="L153" i="38"/>
  <c r="E153" i="38" s="1"/>
  <c r="L141" i="38"/>
  <c r="E141" i="38" s="1"/>
  <c r="L124" i="38"/>
  <c r="L173" i="38"/>
  <c r="D173" i="38" s="1"/>
  <c r="L165" i="38"/>
  <c r="D165" i="38" s="1"/>
  <c r="L159" i="38"/>
  <c r="L129" i="38"/>
  <c r="L176" i="38"/>
  <c r="L167" i="38"/>
  <c r="L166" i="38"/>
  <c r="L160" i="38"/>
  <c r="L151" i="38"/>
  <c r="L150" i="38"/>
  <c r="L144" i="38"/>
  <c r="L128" i="38"/>
  <c r="L178" i="38"/>
  <c r="L172" i="38"/>
  <c r="L163" i="38"/>
  <c r="L162" i="38"/>
  <c r="L156" i="38"/>
  <c r="L147" i="38"/>
  <c r="L146" i="38"/>
  <c r="L140" i="38"/>
  <c r="L174" i="38"/>
  <c r="L168" i="38"/>
  <c r="L158" i="38"/>
  <c r="L152" i="38"/>
  <c r="L142" i="38"/>
  <c r="L126" i="38"/>
  <c r="L133" i="38"/>
  <c r="D133" i="38" s="1"/>
  <c r="L171" i="38"/>
  <c r="L170" i="38"/>
  <c r="L164" i="38"/>
  <c r="L155" i="38"/>
  <c r="L154" i="38"/>
  <c r="L148" i="38"/>
  <c r="L139" i="38"/>
  <c r="L138" i="38"/>
  <c r="L130" i="38"/>
  <c r="I15" i="29" l="1"/>
  <c r="J15" i="29"/>
  <c r="H15" i="29"/>
  <c r="K15" i="29"/>
  <c r="G15" i="29"/>
  <c r="L19" i="15"/>
  <c r="A16" i="29"/>
  <c r="A19" i="12"/>
  <c r="A16" i="26"/>
  <c r="L36" i="15"/>
  <c r="F76" i="18"/>
  <c r="F83" i="18" s="1"/>
  <c r="H24" i="18"/>
  <c r="C41" i="18"/>
  <c r="C46" i="18" s="1"/>
  <c r="H28" i="18"/>
  <c r="D76" i="18"/>
  <c r="D83" i="18" s="1"/>
  <c r="D41" i="18"/>
  <c r="D46" i="18" s="1"/>
  <c r="E41" i="18"/>
  <c r="E46" i="18" s="1"/>
  <c r="E76" i="18"/>
  <c r="E83" i="18" s="1"/>
  <c r="C84" i="18"/>
  <c r="D169" i="38"/>
  <c r="D157" i="38"/>
  <c r="D134" i="38"/>
  <c r="G11" i="26"/>
  <c r="I29" i="11"/>
  <c r="I121" i="26"/>
  <c r="I19" i="26"/>
  <c r="I112" i="26"/>
  <c r="I31" i="26"/>
  <c r="I46" i="26"/>
  <c r="I43" i="26"/>
  <c r="I83" i="26"/>
  <c r="I18" i="26"/>
  <c r="I23" i="26"/>
  <c r="I133" i="26"/>
  <c r="I131" i="26"/>
  <c r="I137" i="26"/>
  <c r="I122" i="26"/>
  <c r="I73" i="26"/>
  <c r="I65" i="26"/>
  <c r="I71" i="26"/>
  <c r="I125" i="26"/>
  <c r="I81" i="26"/>
  <c r="I41" i="26"/>
  <c r="I118" i="26"/>
  <c r="I27" i="26"/>
  <c r="I51" i="26"/>
  <c r="I80" i="26"/>
  <c r="I15" i="26"/>
  <c r="I130" i="26"/>
  <c r="I45" i="26"/>
  <c r="I127" i="26"/>
  <c r="I60" i="26"/>
  <c r="I58" i="26"/>
  <c r="I21" i="26"/>
  <c r="I28" i="26"/>
  <c r="I66" i="26"/>
  <c r="I100" i="26"/>
  <c r="I115" i="26"/>
  <c r="I104" i="26"/>
  <c r="I25" i="26"/>
  <c r="I84" i="26"/>
  <c r="I35" i="26"/>
  <c r="I102" i="26"/>
  <c r="I76" i="26"/>
  <c r="I116" i="26"/>
  <c r="I99" i="26"/>
  <c r="I48" i="26"/>
  <c r="I134" i="26"/>
  <c r="I107" i="26"/>
  <c r="I136" i="26"/>
  <c r="I108" i="26"/>
  <c r="I54" i="26"/>
  <c r="I119" i="26"/>
  <c r="I49" i="26"/>
  <c r="I88" i="26"/>
  <c r="I94" i="26"/>
  <c r="I109" i="26"/>
  <c r="I129" i="26"/>
  <c r="I85" i="26"/>
  <c r="I26" i="26"/>
  <c r="I103" i="26"/>
  <c r="I53" i="26"/>
  <c r="I117" i="26"/>
  <c r="I16" i="26"/>
  <c r="I17" i="26"/>
  <c r="I114" i="26"/>
  <c r="I57" i="26"/>
  <c r="I93" i="26"/>
  <c r="I74" i="26"/>
  <c r="I113" i="26"/>
  <c r="I120" i="26"/>
  <c r="I82" i="26"/>
  <c r="J28" i="11"/>
  <c r="I33" i="26"/>
  <c r="I52" i="26"/>
  <c r="I96" i="26"/>
  <c r="I89" i="26"/>
  <c r="I40" i="26"/>
  <c r="I13" i="26"/>
  <c r="I101" i="26"/>
  <c r="I72" i="26"/>
  <c r="I68" i="26"/>
  <c r="I70" i="26"/>
  <c r="I123" i="26"/>
  <c r="I106" i="26"/>
  <c r="I126" i="26"/>
  <c r="I20" i="26"/>
  <c r="I124" i="26"/>
  <c r="I132" i="26"/>
  <c r="I86" i="26"/>
  <c r="I29" i="26"/>
  <c r="I77" i="26"/>
  <c r="I92" i="26"/>
  <c r="I56" i="26"/>
  <c r="I61" i="26"/>
  <c r="I38" i="26"/>
  <c r="I67" i="26"/>
  <c r="I14" i="26"/>
  <c r="I219" i="26"/>
  <c r="I44" i="26"/>
  <c r="I87" i="26"/>
  <c r="I91" i="26"/>
  <c r="I55" i="26"/>
  <c r="I75" i="26"/>
  <c r="I90" i="26"/>
  <c r="I98" i="26"/>
  <c r="I32" i="26"/>
  <c r="I37" i="26"/>
  <c r="I39" i="26"/>
  <c r="I78" i="26"/>
  <c r="I111" i="26"/>
  <c r="I22" i="26"/>
  <c r="I36" i="26"/>
  <c r="I47" i="26"/>
  <c r="I95" i="26"/>
  <c r="I63" i="26"/>
  <c r="I62" i="26"/>
  <c r="I69" i="26"/>
  <c r="I64" i="26"/>
  <c r="I30" i="26"/>
  <c r="I110" i="26"/>
  <c r="I79" i="26"/>
  <c r="I97" i="26"/>
  <c r="I34" i="26"/>
  <c r="I42" i="26"/>
  <c r="I59" i="26"/>
  <c r="I105" i="26"/>
  <c r="I135" i="26"/>
  <c r="I128" i="26"/>
  <c r="I50" i="26"/>
  <c r="I24" i="26"/>
  <c r="D84" i="18"/>
  <c r="C79" i="18"/>
  <c r="H11" i="26"/>
  <c r="E173" i="38"/>
  <c r="D141" i="38"/>
  <c r="E136" i="38"/>
  <c r="E145" i="38"/>
  <c r="E123" i="38"/>
  <c r="E177" i="38"/>
  <c r="D132" i="38"/>
  <c r="E132" i="38"/>
  <c r="E165" i="38"/>
  <c r="D153" i="38"/>
  <c r="E161" i="38"/>
  <c r="D131" i="38"/>
  <c r="E149" i="38"/>
  <c r="D137" i="38"/>
  <c r="E137" i="38"/>
  <c r="D175" i="38"/>
  <c r="E175" i="38"/>
  <c r="E133" i="38"/>
  <c r="D135" i="38"/>
  <c r="E135" i="38"/>
  <c r="I66" i="18"/>
  <c r="E143" i="38"/>
  <c r="D159" i="38"/>
  <c r="E159" i="38"/>
  <c r="D148" i="38"/>
  <c r="E148" i="38"/>
  <c r="D168" i="38"/>
  <c r="E168" i="38"/>
  <c r="D154" i="38"/>
  <c r="E154" i="38"/>
  <c r="D171" i="38"/>
  <c r="E171" i="38"/>
  <c r="D150" i="38"/>
  <c r="E150" i="38"/>
  <c r="D167" i="38"/>
  <c r="E167" i="38"/>
  <c r="D139" i="38"/>
  <c r="E139" i="38"/>
  <c r="D164" i="38"/>
  <c r="E164" i="38"/>
  <c r="D158" i="38"/>
  <c r="E158" i="38"/>
  <c r="D147" i="38"/>
  <c r="E147" i="38"/>
  <c r="D172" i="38"/>
  <c r="E172" i="38"/>
  <c r="D160" i="38"/>
  <c r="E160" i="38"/>
  <c r="D170" i="38"/>
  <c r="E170" i="38"/>
  <c r="D156" i="38"/>
  <c r="E156" i="38"/>
  <c r="D178" i="38"/>
  <c r="E178" i="38"/>
  <c r="D144" i="38"/>
  <c r="E144" i="38"/>
  <c r="D166" i="38"/>
  <c r="E166" i="38"/>
  <c r="D142" i="38"/>
  <c r="E142" i="38"/>
  <c r="D174" i="38"/>
  <c r="E174" i="38"/>
  <c r="D140" i="38"/>
  <c r="E140" i="38"/>
  <c r="D162" i="38"/>
  <c r="E162" i="38"/>
  <c r="D138" i="38"/>
  <c r="E138" i="38"/>
  <c r="D155" i="38"/>
  <c r="E155" i="38"/>
  <c r="D152" i="38"/>
  <c r="E152" i="38"/>
  <c r="D146" i="38"/>
  <c r="E146" i="38"/>
  <c r="D163" i="38"/>
  <c r="E163" i="38"/>
  <c r="D151" i="38"/>
  <c r="E151" i="38"/>
  <c r="D176" i="38"/>
  <c r="E176" i="38"/>
  <c r="D129" i="38"/>
  <c r="E129" i="38"/>
  <c r="D130" i="38"/>
  <c r="E130" i="38"/>
  <c r="A17" i="29" l="1"/>
  <c r="A20" i="12"/>
  <c r="A17" i="26"/>
  <c r="L15" i="29"/>
  <c r="J16" i="29"/>
  <c r="H16" i="29"/>
  <c r="I16" i="29"/>
  <c r="K16" i="29"/>
  <c r="G16" i="29"/>
  <c r="I11" i="26"/>
  <c r="E77" i="18"/>
  <c r="E84" i="18"/>
  <c r="D51" i="18"/>
  <c r="J219" i="26"/>
  <c r="J134" i="26"/>
  <c r="J104" i="26"/>
  <c r="J53" i="26"/>
  <c r="J38" i="26"/>
  <c r="J137" i="26"/>
  <c r="J125" i="26"/>
  <c r="J113" i="26"/>
  <c r="J87" i="26"/>
  <c r="J21" i="26"/>
  <c r="J46" i="26"/>
  <c r="J136" i="26"/>
  <c r="J39" i="26"/>
  <c r="J93" i="26"/>
  <c r="J86" i="26"/>
  <c r="J48" i="26"/>
  <c r="J72" i="26"/>
  <c r="J111" i="26"/>
  <c r="J35" i="26"/>
  <c r="J82" i="26"/>
  <c r="J124" i="26"/>
  <c r="J127" i="26"/>
  <c r="J24" i="26"/>
  <c r="J51" i="26"/>
  <c r="J90" i="26"/>
  <c r="J74" i="26"/>
  <c r="J60" i="26"/>
  <c r="J20" i="26"/>
  <c r="J66" i="26"/>
  <c r="J43" i="26"/>
  <c r="J19" i="26"/>
  <c r="J14" i="26"/>
  <c r="J29" i="11"/>
  <c r="J71" i="26"/>
  <c r="J69" i="26"/>
  <c r="J59" i="26"/>
  <c r="J92" i="26"/>
  <c r="J130" i="26"/>
  <c r="J65" i="26"/>
  <c r="J78" i="26"/>
  <c r="J81" i="26"/>
  <c r="J40" i="26"/>
  <c r="J54" i="26"/>
  <c r="J132" i="26"/>
  <c r="J107" i="26"/>
  <c r="J99" i="26"/>
  <c r="J30" i="26"/>
  <c r="J13" i="26"/>
  <c r="J22" i="26"/>
  <c r="J131" i="26"/>
  <c r="J83" i="26"/>
  <c r="J31" i="26"/>
  <c r="J32" i="26"/>
  <c r="J119" i="26"/>
  <c r="J64" i="26"/>
  <c r="J57" i="26"/>
  <c r="J37" i="26"/>
  <c r="J112" i="26"/>
  <c r="J56" i="26"/>
  <c r="J33" i="26"/>
  <c r="J110" i="26"/>
  <c r="J117" i="26"/>
  <c r="J109" i="26"/>
  <c r="J18" i="26"/>
  <c r="J63" i="26"/>
  <c r="J29" i="26"/>
  <c r="J114" i="26"/>
  <c r="J89" i="26"/>
  <c r="J100" i="26"/>
  <c r="J58" i="26"/>
  <c r="J122" i="26"/>
  <c r="J98" i="26"/>
  <c r="J25" i="26"/>
  <c r="J135" i="26"/>
  <c r="J102" i="26"/>
  <c r="J17" i="26"/>
  <c r="J121" i="26"/>
  <c r="J23" i="26"/>
  <c r="J126" i="26"/>
  <c r="J41" i="26"/>
  <c r="J77" i="26"/>
  <c r="J118" i="26"/>
  <c r="J120" i="26"/>
  <c r="J116" i="26"/>
  <c r="J50" i="26"/>
  <c r="J94" i="26"/>
  <c r="J36" i="26"/>
  <c r="J76" i="26"/>
  <c r="J88" i="26"/>
  <c r="J34" i="26"/>
  <c r="J68" i="26"/>
  <c r="J85" i="26"/>
  <c r="J95" i="26"/>
  <c r="J133" i="26"/>
  <c r="J103" i="26"/>
  <c r="J91" i="26"/>
  <c r="J96" i="26"/>
  <c r="J55" i="26"/>
  <c r="J79" i="26"/>
  <c r="J97" i="26"/>
  <c r="J129" i="26"/>
  <c r="J16" i="26"/>
  <c r="J45" i="26"/>
  <c r="J62" i="26"/>
  <c r="J47" i="26"/>
  <c r="J26" i="26"/>
  <c r="J67" i="26"/>
  <c r="J42" i="26"/>
  <c r="J101" i="26"/>
  <c r="J15" i="26"/>
  <c r="F77" i="18" s="1"/>
  <c r="F79" i="18" s="1"/>
  <c r="J123" i="26"/>
  <c r="J28" i="26"/>
  <c r="J27" i="26"/>
  <c r="J52" i="26"/>
  <c r="J80" i="26"/>
  <c r="J44" i="26"/>
  <c r="J49" i="26"/>
  <c r="K28" i="11"/>
  <c r="J70" i="26"/>
  <c r="J105" i="26"/>
  <c r="J75" i="26"/>
  <c r="J61" i="26"/>
  <c r="J128" i="26"/>
  <c r="J108" i="26"/>
  <c r="J115" i="26"/>
  <c r="J84" i="26"/>
  <c r="J106" i="26"/>
  <c r="J73" i="26"/>
  <c r="C51" i="18"/>
  <c r="G16" i="20" s="1"/>
  <c r="I17" i="29" l="1"/>
  <c r="K17" i="29"/>
  <c r="J17" i="29"/>
  <c r="H17" i="29"/>
  <c r="G17" i="29"/>
  <c r="A18" i="29"/>
  <c r="A21" i="12"/>
  <c r="A18" i="26"/>
  <c r="L16" i="29"/>
  <c r="E51" i="18"/>
  <c r="I16" i="20" s="1"/>
  <c r="L28" i="11"/>
  <c r="K26" i="26"/>
  <c r="L26" i="26" s="1"/>
  <c r="K60" i="26"/>
  <c r="L60" i="26" s="1"/>
  <c r="K119" i="26"/>
  <c r="L119" i="26" s="1"/>
  <c r="K57" i="26"/>
  <c r="L57" i="26" s="1"/>
  <c r="K107" i="26"/>
  <c r="K71" i="26"/>
  <c r="L71" i="26" s="1"/>
  <c r="K83" i="26"/>
  <c r="L83" i="26" s="1"/>
  <c r="K114" i="26"/>
  <c r="L114" i="26" s="1"/>
  <c r="K82" i="26"/>
  <c r="L82" i="26" s="1"/>
  <c r="K50" i="26"/>
  <c r="L50" i="26" s="1"/>
  <c r="K112" i="26"/>
  <c r="L112" i="26" s="1"/>
  <c r="K24" i="26"/>
  <c r="L24" i="26" s="1"/>
  <c r="K135" i="26"/>
  <c r="L135" i="26" s="1"/>
  <c r="K97" i="26"/>
  <c r="L97" i="26" s="1"/>
  <c r="K63" i="26"/>
  <c r="L63" i="26" s="1"/>
  <c r="K65" i="26"/>
  <c r="L65" i="26" s="1"/>
  <c r="K18" i="26"/>
  <c r="L18" i="26" s="1"/>
  <c r="K64" i="26"/>
  <c r="L64" i="26" s="1"/>
  <c r="K104" i="26"/>
  <c r="L104" i="26" s="1"/>
  <c r="K31" i="26"/>
  <c r="L31" i="26" s="1"/>
  <c r="K102" i="26"/>
  <c r="K127" i="26"/>
  <c r="L127" i="26" s="1"/>
  <c r="K62" i="26"/>
  <c r="L62" i="26" s="1"/>
  <c r="K92" i="26"/>
  <c r="L92" i="26" s="1"/>
  <c r="K103" i="26"/>
  <c r="L103" i="26" s="1"/>
  <c r="K70" i="26"/>
  <c r="L70" i="26" s="1"/>
  <c r="K126" i="26"/>
  <c r="L126" i="26" s="1"/>
  <c r="K49" i="26"/>
  <c r="L49" i="26" s="1"/>
  <c r="K30" i="26"/>
  <c r="L30" i="26" s="1"/>
  <c r="K77" i="26"/>
  <c r="L77" i="26" s="1"/>
  <c r="K25" i="26"/>
  <c r="L25" i="26" s="1"/>
  <c r="K47" i="26"/>
  <c r="L47" i="26" s="1"/>
  <c r="K29" i="11"/>
  <c r="K110" i="26"/>
  <c r="L110" i="26" s="1"/>
  <c r="K13" i="26"/>
  <c r="K55" i="26"/>
  <c r="K79" i="26"/>
  <c r="L79" i="26" s="1"/>
  <c r="K34" i="26"/>
  <c r="L34" i="26" s="1"/>
  <c r="K132" i="26"/>
  <c r="L132" i="26" s="1"/>
  <c r="K72" i="26"/>
  <c r="L72" i="26" s="1"/>
  <c r="K51" i="26"/>
  <c r="L51" i="26" s="1"/>
  <c r="K115" i="26"/>
  <c r="L115" i="26" s="1"/>
  <c r="K89" i="26"/>
  <c r="L89" i="26" s="1"/>
  <c r="K94" i="26"/>
  <c r="L94" i="26" s="1"/>
  <c r="K59" i="26"/>
  <c r="L59" i="26" s="1"/>
  <c r="K75" i="26"/>
  <c r="L75" i="26" s="1"/>
  <c r="K39" i="26"/>
  <c r="L39" i="26" s="1"/>
  <c r="K87" i="26"/>
  <c r="L87" i="26" s="1"/>
  <c r="K73" i="26"/>
  <c r="L73" i="26" s="1"/>
  <c r="K116" i="26"/>
  <c r="L116" i="26" s="1"/>
  <c r="K111" i="26"/>
  <c r="L111" i="26" s="1"/>
  <c r="K90" i="26"/>
  <c r="L90" i="26" s="1"/>
  <c r="K122" i="26"/>
  <c r="L122" i="26" s="1"/>
  <c r="K37" i="26"/>
  <c r="L37" i="26" s="1"/>
  <c r="K15" i="26"/>
  <c r="K109" i="26"/>
  <c r="L109" i="26" s="1"/>
  <c r="K125" i="26"/>
  <c r="L125" i="26" s="1"/>
  <c r="K99" i="26"/>
  <c r="L99" i="26" s="1"/>
  <c r="K130" i="26"/>
  <c r="L130" i="26" s="1"/>
  <c r="K43" i="26"/>
  <c r="L43" i="26" s="1"/>
  <c r="K58" i="26"/>
  <c r="L58" i="26" s="1"/>
  <c r="K113" i="26"/>
  <c r="L113" i="26" s="1"/>
  <c r="K29" i="26"/>
  <c r="L29" i="26" s="1"/>
  <c r="K80" i="26"/>
  <c r="K96" i="26"/>
  <c r="L96" i="26" s="1"/>
  <c r="K106" i="26"/>
  <c r="L106" i="26" s="1"/>
  <c r="K134" i="26"/>
  <c r="L134" i="26" s="1"/>
  <c r="K14" i="26"/>
  <c r="L14" i="26" s="1"/>
  <c r="K124" i="26"/>
  <c r="L124" i="26" s="1"/>
  <c r="K128" i="26"/>
  <c r="L128" i="26" s="1"/>
  <c r="K117" i="26"/>
  <c r="L117" i="26" s="1"/>
  <c r="K54" i="26"/>
  <c r="L54" i="26" s="1"/>
  <c r="K66" i="26"/>
  <c r="L66" i="26" s="1"/>
  <c r="K33" i="26"/>
  <c r="L33" i="26" s="1"/>
  <c r="K48" i="26"/>
  <c r="L48" i="26" s="1"/>
  <c r="K23" i="26"/>
  <c r="L23" i="26" s="1"/>
  <c r="K41" i="26"/>
  <c r="L41" i="26" s="1"/>
  <c r="K88" i="26"/>
  <c r="L88" i="26" s="1"/>
  <c r="K19" i="26"/>
  <c r="L19" i="26" s="1"/>
  <c r="K100" i="26"/>
  <c r="L100" i="26" s="1"/>
  <c r="K101" i="26"/>
  <c r="L101" i="26" s="1"/>
  <c r="K36" i="26"/>
  <c r="L36" i="26" s="1"/>
  <c r="K28" i="26"/>
  <c r="L28" i="26" s="1"/>
  <c r="K133" i="26"/>
  <c r="L133" i="26" s="1"/>
  <c r="K85" i="26"/>
  <c r="L85" i="26" s="1"/>
  <c r="K86" i="26"/>
  <c r="L86" i="26" s="1"/>
  <c r="K32" i="26"/>
  <c r="L32" i="26" s="1"/>
  <c r="K98" i="26"/>
  <c r="L98" i="26" s="1"/>
  <c r="K67" i="26"/>
  <c r="L67" i="26" s="1"/>
  <c r="K76" i="26"/>
  <c r="L76" i="26" s="1"/>
  <c r="K38" i="26"/>
  <c r="L38" i="26" s="1"/>
  <c r="K45" i="26"/>
  <c r="L45" i="26" s="1"/>
  <c r="K21" i="26"/>
  <c r="L21" i="26" s="1"/>
  <c r="K16" i="26"/>
  <c r="L16" i="26" s="1"/>
  <c r="K137" i="26"/>
  <c r="L137" i="26" s="1"/>
  <c r="K129" i="26"/>
  <c r="L129" i="26" s="1"/>
  <c r="K68" i="26"/>
  <c r="L68" i="26" s="1"/>
  <c r="K22" i="26"/>
  <c r="L22" i="26" s="1"/>
  <c r="K35" i="26"/>
  <c r="L35" i="26" s="1"/>
  <c r="K74" i="26"/>
  <c r="L74" i="26" s="1"/>
  <c r="K131" i="26"/>
  <c r="L131" i="26" s="1"/>
  <c r="K42" i="26"/>
  <c r="L42" i="26" s="1"/>
  <c r="K84" i="26"/>
  <c r="L84" i="26" s="1"/>
  <c r="K40" i="26"/>
  <c r="L40" i="26" s="1"/>
  <c r="K105" i="26"/>
  <c r="L105" i="26" s="1"/>
  <c r="K52" i="26"/>
  <c r="L52" i="26" s="1"/>
  <c r="K108" i="26"/>
  <c r="L108" i="26" s="1"/>
  <c r="K27" i="26"/>
  <c r="L27" i="26" s="1"/>
  <c r="K93" i="26"/>
  <c r="L93" i="26" s="1"/>
  <c r="K91" i="26"/>
  <c r="L91" i="26" s="1"/>
  <c r="K17" i="26"/>
  <c r="L17" i="26" s="1"/>
  <c r="K123" i="26"/>
  <c r="K219" i="26"/>
  <c r="L219" i="26" s="1"/>
  <c r="K46" i="26"/>
  <c r="L46" i="26" s="1"/>
  <c r="K121" i="26"/>
  <c r="L121" i="26" s="1"/>
  <c r="K136" i="26"/>
  <c r="L136" i="26" s="1"/>
  <c r="K118" i="26"/>
  <c r="L118" i="26" s="1"/>
  <c r="K20" i="26"/>
  <c r="L20" i="26" s="1"/>
  <c r="K56" i="26"/>
  <c r="L56" i="26" s="1"/>
  <c r="K120" i="26"/>
  <c r="L120" i="26" s="1"/>
  <c r="K44" i="26"/>
  <c r="L44" i="26" s="1"/>
  <c r="K78" i="26"/>
  <c r="L78" i="26" s="1"/>
  <c r="K81" i="26"/>
  <c r="L81" i="26" s="1"/>
  <c r="K61" i="26"/>
  <c r="L61" i="26" s="1"/>
  <c r="K69" i="26"/>
  <c r="L69" i="26" s="1"/>
  <c r="K53" i="26"/>
  <c r="L53" i="26" s="1"/>
  <c r="K95" i="26"/>
  <c r="L95" i="26" s="1"/>
  <c r="L102" i="26"/>
  <c r="F84" i="18"/>
  <c r="L107" i="26"/>
  <c r="J11" i="26"/>
  <c r="E79" i="18"/>
  <c r="H16" i="20"/>
  <c r="C13" i="13"/>
  <c r="C13" i="24" s="1"/>
  <c r="C13" i="21" s="1"/>
  <c r="C13" i="22" s="1"/>
  <c r="A14" i="8"/>
  <c r="I18" i="29" l="1"/>
  <c r="K18" i="29"/>
  <c r="J18" i="29"/>
  <c r="H18" i="29"/>
  <c r="G18" i="29"/>
  <c r="L17" i="29"/>
  <c r="A19" i="29"/>
  <c r="A22" i="12"/>
  <c r="A19" i="26"/>
  <c r="K11" i="26"/>
  <c r="L11" i="26" s="1"/>
  <c r="N11" i="26" s="1"/>
  <c r="L80" i="26"/>
  <c r="G77" i="18"/>
  <c r="J77" i="18" s="1"/>
  <c r="L15" i="26"/>
  <c r="F51" i="18"/>
  <c r="L123" i="26"/>
  <c r="L55" i="26"/>
  <c r="L29" i="11"/>
  <c r="M28" i="11"/>
  <c r="L13" i="26"/>
  <c r="G84" i="18"/>
  <c r="Q13" i="8"/>
  <c r="R13" i="8" s="1"/>
  <c r="S13" i="8"/>
  <c r="A15" i="8"/>
  <c r="I19" i="29" l="1"/>
  <c r="K19" i="29"/>
  <c r="J19" i="29"/>
  <c r="H19" i="29"/>
  <c r="G19" i="29"/>
  <c r="L18" i="29"/>
  <c r="A23" i="12"/>
  <c r="A20" i="29"/>
  <c r="A20" i="26"/>
  <c r="J16" i="20"/>
  <c r="G79" i="18"/>
  <c r="H84" i="18"/>
  <c r="H50" i="18"/>
  <c r="G51" i="18"/>
  <c r="M29" i="11"/>
  <c r="N28" i="11"/>
  <c r="H48" i="18"/>
  <c r="H49" i="18"/>
  <c r="A16" i="8"/>
  <c r="Q14" i="8"/>
  <c r="S15" i="8"/>
  <c r="R15" i="8"/>
  <c r="S14" i="8"/>
  <c r="R14" i="8"/>
  <c r="I20" i="29" l="1"/>
  <c r="J20" i="29"/>
  <c r="K20" i="29"/>
  <c r="G20" i="29"/>
  <c r="H20" i="29"/>
  <c r="A24" i="12"/>
  <c r="A21" i="29"/>
  <c r="A21" i="26"/>
  <c r="L19" i="29"/>
  <c r="O28" i="11"/>
  <c r="N29" i="11"/>
  <c r="H51" i="18"/>
  <c r="K16" i="20"/>
  <c r="A17" i="8"/>
  <c r="A18" i="8" s="1"/>
  <c r="I21" i="29" l="1"/>
  <c r="J21" i="29"/>
  <c r="G21" i="29"/>
  <c r="K21" i="29"/>
  <c r="H21" i="29"/>
  <c r="A25" i="12"/>
  <c r="A22" i="29"/>
  <c r="A22" i="26"/>
  <c r="L20" i="29"/>
  <c r="O29" i="11"/>
  <c r="P28" i="11"/>
  <c r="P29" i="11" s="1"/>
  <c r="Q16" i="8"/>
  <c r="R16" i="8" s="1"/>
  <c r="S16" i="8"/>
  <c r="A19" i="8"/>
  <c r="L21" i="29" l="1"/>
  <c r="A23" i="29"/>
  <c r="A26" i="12"/>
  <c r="A23" i="26"/>
  <c r="I22" i="29"/>
  <c r="K22" i="29"/>
  <c r="H22" i="29"/>
  <c r="J22" i="29"/>
  <c r="G22" i="29"/>
  <c r="Q18" i="8"/>
  <c r="Q17" i="8"/>
  <c r="R17" i="8" s="1"/>
  <c r="S17" i="8"/>
  <c r="S18" i="8"/>
  <c r="R18" i="8"/>
  <c r="A20" i="8"/>
  <c r="A27" i="12" l="1"/>
  <c r="A24" i="29"/>
  <c r="A24" i="26"/>
  <c r="I23" i="29"/>
  <c r="K23" i="29"/>
  <c r="H23" i="29"/>
  <c r="J23" i="29"/>
  <c r="G23" i="29"/>
  <c r="L22" i="29"/>
  <c r="Q19" i="8"/>
  <c r="A21" i="8"/>
  <c r="A22" i="8" s="1"/>
  <c r="S19" i="8"/>
  <c r="R19" i="8"/>
  <c r="L23" i="29" l="1"/>
  <c r="A28" i="12"/>
  <c r="A25" i="29"/>
  <c r="A25" i="26"/>
  <c r="I24" i="29"/>
  <c r="J24" i="29"/>
  <c r="K24" i="29"/>
  <c r="G24" i="29"/>
  <c r="H24" i="29"/>
  <c r="S20" i="8"/>
  <c r="A23" i="8"/>
  <c r="Q20" i="8"/>
  <c r="R20" i="8" s="1"/>
  <c r="A24" i="8"/>
  <c r="L24" i="29" l="1"/>
  <c r="I25" i="29"/>
  <c r="J25" i="29"/>
  <c r="G25" i="29"/>
  <c r="H25" i="29"/>
  <c r="K25" i="29"/>
  <c r="A26" i="29"/>
  <c r="A29" i="12"/>
  <c r="A26" i="26"/>
  <c r="Q21" i="8"/>
  <c r="R21" i="8" s="1"/>
  <c r="A25" i="8"/>
  <c r="S22" i="8"/>
  <c r="Q22" i="8"/>
  <c r="R22" i="8" s="1"/>
  <c r="S21" i="8"/>
  <c r="A27" i="29" l="1"/>
  <c r="A30" i="12"/>
  <c r="A27" i="26"/>
  <c r="I26" i="29"/>
  <c r="K26" i="29"/>
  <c r="J26" i="29"/>
  <c r="H26" i="29"/>
  <c r="G26" i="29"/>
  <c r="L25" i="29"/>
  <c r="Q24" i="8"/>
  <c r="R24" i="8" s="1"/>
  <c r="A26" i="8"/>
  <c r="A27" i="8" s="1"/>
  <c r="A28" i="8" s="1"/>
  <c r="S24" i="8"/>
  <c r="S23" i="8"/>
  <c r="Q23" i="8"/>
  <c r="R23" i="8" s="1"/>
  <c r="I27" i="29" l="1"/>
  <c r="K27" i="29"/>
  <c r="J27" i="29"/>
  <c r="H27" i="29"/>
  <c r="G27" i="29"/>
  <c r="L26" i="29"/>
  <c r="A31" i="12"/>
  <c r="A28" i="29"/>
  <c r="A28" i="26"/>
  <c r="S25" i="8"/>
  <c r="Q25" i="8"/>
  <c r="R25" i="8" s="1"/>
  <c r="S27" i="8"/>
  <c r="Q27" i="8"/>
  <c r="R27" i="8" s="1"/>
  <c r="I28" i="29" l="1"/>
  <c r="J28" i="29"/>
  <c r="K28" i="29"/>
  <c r="H28" i="29"/>
  <c r="G28" i="29"/>
  <c r="L27" i="29"/>
  <c r="A32" i="12"/>
  <c r="A29" i="29"/>
  <c r="A29" i="26"/>
  <c r="A29" i="8"/>
  <c r="Q28" i="8"/>
  <c r="R28" i="8" s="1"/>
  <c r="Q26" i="8"/>
  <c r="R26" i="8" s="1"/>
  <c r="S26" i="8"/>
  <c r="A30" i="8"/>
  <c r="S28" i="8"/>
  <c r="I29" i="29" l="1"/>
  <c r="J29" i="29"/>
  <c r="G29" i="29"/>
  <c r="K29" i="29"/>
  <c r="H29" i="29"/>
  <c r="L28" i="29"/>
  <c r="A33" i="12"/>
  <c r="A30" i="29"/>
  <c r="A30" i="26"/>
  <c r="A31" i="8"/>
  <c r="Q29" i="8"/>
  <c r="R29" i="8" s="1"/>
  <c r="S29" i="8"/>
  <c r="A31" i="29" l="1"/>
  <c r="A34" i="12"/>
  <c r="A31" i="26"/>
  <c r="L29" i="29"/>
  <c r="I30" i="29"/>
  <c r="K30" i="29"/>
  <c r="H30" i="29"/>
  <c r="G30" i="29"/>
  <c r="J30" i="29"/>
  <c r="S30" i="8"/>
  <c r="Q30" i="8"/>
  <c r="R30" i="8" s="1"/>
  <c r="A32" i="29" l="1"/>
  <c r="A35" i="12"/>
  <c r="A32" i="26"/>
  <c r="L30" i="29"/>
  <c r="I31" i="29"/>
  <c r="K31" i="29"/>
  <c r="H31" i="29"/>
  <c r="J31" i="29"/>
  <c r="G31" i="29"/>
  <c r="A32" i="8"/>
  <c r="A33" i="8"/>
  <c r="L31" i="29" l="1"/>
  <c r="A33" i="29"/>
  <c r="A36" i="12"/>
  <c r="A33" i="26"/>
  <c r="I32" i="29"/>
  <c r="K32" i="29"/>
  <c r="J32" i="29"/>
  <c r="H32" i="29"/>
  <c r="G32" i="29"/>
  <c r="S31" i="8"/>
  <c r="Q31" i="8"/>
  <c r="R31" i="8" s="1"/>
  <c r="A34" i="8"/>
  <c r="Q32" i="8"/>
  <c r="R32" i="8" s="1"/>
  <c r="S32" i="8"/>
  <c r="A37" i="12" l="1"/>
  <c r="A34" i="29"/>
  <c r="A34" i="26"/>
  <c r="I33" i="29"/>
  <c r="J33" i="29"/>
  <c r="G33" i="29"/>
  <c r="H33" i="29"/>
  <c r="K33" i="29"/>
  <c r="L32" i="29"/>
  <c r="Q33" i="8"/>
  <c r="R33" i="8" s="1"/>
  <c r="A35" i="8"/>
  <c r="S33" i="8"/>
  <c r="L33" i="29" l="1"/>
  <c r="I34" i="29"/>
  <c r="J34" i="29"/>
  <c r="H34" i="29"/>
  <c r="K34" i="29"/>
  <c r="G34" i="29"/>
  <c r="A38" i="12"/>
  <c r="A35" i="29"/>
  <c r="A35" i="26"/>
  <c r="Q34" i="8"/>
  <c r="R34" i="8" s="1"/>
  <c r="S34" i="8"/>
  <c r="A36" i="8"/>
  <c r="L34" i="29" l="1"/>
  <c r="I35" i="29"/>
  <c r="K35" i="29"/>
  <c r="J35" i="29"/>
  <c r="H35" i="29"/>
  <c r="G35" i="29"/>
  <c r="A36" i="29"/>
  <c r="A39" i="12"/>
  <c r="A36" i="26"/>
  <c r="A37" i="8"/>
  <c r="S35" i="8"/>
  <c r="Q35" i="8"/>
  <c r="R35" i="8" s="1"/>
  <c r="A37" i="29" l="1"/>
  <c r="A40" i="12"/>
  <c r="A37" i="26"/>
  <c r="I36" i="29"/>
  <c r="K36" i="29"/>
  <c r="J36" i="29"/>
  <c r="H36" i="29"/>
  <c r="G36" i="29"/>
  <c r="L35" i="29"/>
  <c r="R36" i="8"/>
  <c r="S36" i="8"/>
  <c r="Q36" i="8"/>
  <c r="A41" i="12" l="1"/>
  <c r="A38" i="29"/>
  <c r="A38" i="26"/>
  <c r="I37" i="29"/>
  <c r="J37" i="29"/>
  <c r="K37" i="29"/>
  <c r="G37" i="29"/>
  <c r="H37" i="29"/>
  <c r="L36" i="29"/>
  <c r="A38" i="8"/>
  <c r="A39" i="8" s="1"/>
  <c r="Q37" i="8"/>
  <c r="R37" i="8" s="1"/>
  <c r="S37" i="8"/>
  <c r="L37" i="29" l="1"/>
  <c r="I38" i="29"/>
  <c r="J38" i="29"/>
  <c r="H38" i="29"/>
  <c r="K38" i="29"/>
  <c r="G38" i="29"/>
  <c r="A42" i="12"/>
  <c r="A39" i="29"/>
  <c r="A39" i="26"/>
  <c r="A40" i="8"/>
  <c r="S38" i="8"/>
  <c r="Q38" i="8"/>
  <c r="R38" i="8" s="1"/>
  <c r="I39" i="29" l="1"/>
  <c r="K39" i="29"/>
  <c r="H39" i="29"/>
  <c r="J39" i="29"/>
  <c r="G39" i="29"/>
  <c r="L38" i="29"/>
  <c r="A40" i="29"/>
  <c r="A43" i="12"/>
  <c r="A40" i="26"/>
  <c r="Q39" i="8"/>
  <c r="R39" i="8" s="1"/>
  <c r="S39" i="8"/>
  <c r="A41" i="8"/>
  <c r="L39" i="29" l="1"/>
  <c r="A41" i="29"/>
  <c r="A44" i="12"/>
  <c r="A41" i="26"/>
  <c r="I40" i="29"/>
  <c r="K40" i="29"/>
  <c r="J40" i="29"/>
  <c r="G40" i="29"/>
  <c r="H40" i="29"/>
  <c r="Q40" i="8"/>
  <c r="R40" i="8" s="1"/>
  <c r="S40" i="8"/>
  <c r="L40" i="29" l="1"/>
  <c r="A45" i="12"/>
  <c r="A42" i="29"/>
  <c r="A42" i="26"/>
  <c r="I41" i="29"/>
  <c r="J41" i="29"/>
  <c r="G41" i="29"/>
  <c r="K41" i="29"/>
  <c r="H41" i="29"/>
  <c r="A42" i="8"/>
  <c r="Q41" i="8"/>
  <c r="R41" i="8" s="1"/>
  <c r="S41" i="8"/>
  <c r="I42" i="29" l="1"/>
  <c r="J42" i="29"/>
  <c r="H42" i="29"/>
  <c r="K42" i="29"/>
  <c r="G42" i="29"/>
  <c r="L41" i="29"/>
  <c r="A46" i="12"/>
  <c r="A43" i="29"/>
  <c r="A43" i="26"/>
  <c r="A43" i="8"/>
  <c r="A44" i="8" s="1"/>
  <c r="S42" i="8"/>
  <c r="Q42" i="8"/>
  <c r="I43" i="29" l="1"/>
  <c r="K43" i="29"/>
  <c r="J43" i="29"/>
  <c r="H43" i="29"/>
  <c r="G43" i="29"/>
  <c r="A44" i="29"/>
  <c r="A47" i="12"/>
  <c r="A44" i="26"/>
  <c r="L42" i="29"/>
  <c r="R42" i="8"/>
  <c r="Q43" i="8"/>
  <c r="R43" i="8" s="1"/>
  <c r="S43" i="8"/>
  <c r="A45" i="8"/>
  <c r="L43" i="29" l="1"/>
  <c r="K44" i="29"/>
  <c r="I44" i="29"/>
  <c r="J44" i="29"/>
  <c r="H44" i="29"/>
  <c r="G44" i="29"/>
  <c r="A45" i="29"/>
  <c r="A48" i="12"/>
  <c r="A45" i="26"/>
  <c r="A46" i="8"/>
  <c r="S44" i="8"/>
  <c r="Q44" i="8"/>
  <c r="R44" i="8" s="1"/>
  <c r="I45" i="29" l="1"/>
  <c r="J45" i="29"/>
  <c r="K45" i="29"/>
  <c r="G45" i="29"/>
  <c r="H45" i="29"/>
  <c r="L44" i="29"/>
  <c r="A49" i="12"/>
  <c r="A46" i="29"/>
  <c r="A46" i="26"/>
  <c r="Q45" i="8"/>
  <c r="R45" i="8" s="1"/>
  <c r="S45" i="8"/>
  <c r="A47" i="8"/>
  <c r="A50" i="12" l="1"/>
  <c r="A47" i="29"/>
  <c r="A47" i="26"/>
  <c r="L45" i="29"/>
  <c r="I46" i="29"/>
  <c r="J46" i="29"/>
  <c r="H46" i="29"/>
  <c r="K46" i="29"/>
  <c r="G46" i="29"/>
  <c r="Q46" i="8"/>
  <c r="R46" i="8" s="1"/>
  <c r="A48" i="8"/>
  <c r="S46" i="8"/>
  <c r="I47" i="29" l="1"/>
  <c r="K47" i="29"/>
  <c r="H47" i="29"/>
  <c r="J47" i="29"/>
  <c r="G47" i="29"/>
  <c r="L46" i="29"/>
  <c r="A48" i="29"/>
  <c r="A51" i="12"/>
  <c r="A48" i="26"/>
  <c r="S47" i="8"/>
  <c r="A49" i="8"/>
  <c r="Q47" i="8"/>
  <c r="R47" i="8" s="1"/>
  <c r="I48" i="29" l="1"/>
  <c r="K48" i="29"/>
  <c r="G48" i="29"/>
  <c r="J48" i="29"/>
  <c r="H48" i="29"/>
  <c r="L47" i="29"/>
  <c r="A49" i="29"/>
  <c r="A52" i="12"/>
  <c r="A49" i="26"/>
  <c r="Q48" i="8"/>
  <c r="R48" i="8" s="1"/>
  <c r="S48" i="8"/>
  <c r="L48" i="29" l="1"/>
  <c r="A53" i="12"/>
  <c r="A50" i="29"/>
  <c r="A50" i="26"/>
  <c r="I49" i="29"/>
  <c r="J49" i="29"/>
  <c r="G49" i="29"/>
  <c r="L49" i="29" s="1"/>
  <c r="H49" i="29"/>
  <c r="K49" i="29"/>
  <c r="A50" i="8"/>
  <c r="A51" i="8" s="1"/>
  <c r="S49" i="8"/>
  <c r="Q49" i="8"/>
  <c r="R49" i="8" s="1"/>
  <c r="A54" i="12" l="1"/>
  <c r="A51" i="29"/>
  <c r="A51" i="26"/>
  <c r="I50" i="29"/>
  <c r="J50" i="29"/>
  <c r="H50" i="29"/>
  <c r="K50" i="29"/>
  <c r="G50" i="29"/>
  <c r="L50" i="29" s="1"/>
  <c r="S50" i="8"/>
  <c r="Q50" i="8"/>
  <c r="R50" i="8" s="1"/>
  <c r="A52" i="8"/>
  <c r="I51" i="29" l="1"/>
  <c r="K51" i="29"/>
  <c r="J51" i="29"/>
  <c r="H51" i="29"/>
  <c r="G51" i="29"/>
  <c r="A52" i="29"/>
  <c r="A55" i="12"/>
  <c r="A52" i="26"/>
  <c r="A53" i="8"/>
  <c r="Q51" i="8"/>
  <c r="R51" i="8" s="1"/>
  <c r="S51" i="8"/>
  <c r="A53" i="29" l="1"/>
  <c r="A56" i="12"/>
  <c r="A53" i="26"/>
  <c r="I52" i="29"/>
  <c r="K52" i="29"/>
  <c r="J52" i="29"/>
  <c r="H52" i="29"/>
  <c r="G52" i="29"/>
  <c r="L52" i="29" s="1"/>
  <c r="L51" i="29"/>
  <c r="A54" i="8"/>
  <c r="S52" i="8"/>
  <c r="Q52" i="8"/>
  <c r="R52" i="8" s="1"/>
  <c r="A57" i="12" l="1"/>
  <c r="A54" i="29"/>
  <c r="A54" i="26"/>
  <c r="I53" i="29"/>
  <c r="J53" i="29"/>
  <c r="K53" i="29"/>
  <c r="G53" i="29"/>
  <c r="H53" i="29"/>
  <c r="S53" i="8"/>
  <c r="Q53" i="8"/>
  <c r="R53" i="8" s="1"/>
  <c r="L53" i="29" l="1"/>
  <c r="I54" i="29"/>
  <c r="J54" i="29"/>
  <c r="H54" i="29"/>
  <c r="K54" i="29"/>
  <c r="G54" i="29"/>
  <c r="A58" i="12"/>
  <c r="A55" i="29"/>
  <c r="A55" i="26"/>
  <c r="A55" i="8"/>
  <c r="A56" i="8" s="1"/>
  <c r="S54" i="8"/>
  <c r="Q54" i="8"/>
  <c r="R54" i="8" s="1"/>
  <c r="I55" i="29" l="1"/>
  <c r="K55" i="29"/>
  <c r="H55" i="29"/>
  <c r="J55" i="29"/>
  <c r="G55" i="29"/>
  <c r="A56" i="29"/>
  <c r="A59" i="12"/>
  <c r="A56" i="26"/>
  <c r="L54" i="29"/>
  <c r="Q55" i="8"/>
  <c r="A57" i="8"/>
  <c r="S55" i="8"/>
  <c r="R55" i="8"/>
  <c r="L55" i="29" l="1"/>
  <c r="A57" i="29"/>
  <c r="A60" i="12"/>
  <c r="A57" i="26"/>
  <c r="I56" i="29"/>
  <c r="K56" i="29"/>
  <c r="J56" i="29"/>
  <c r="G56" i="29"/>
  <c r="H56" i="29"/>
  <c r="A58" i="8"/>
  <c r="S56" i="8"/>
  <c r="Q56" i="8"/>
  <c r="R56" i="8" s="1"/>
  <c r="A61" i="12" l="1"/>
  <c r="A58" i="29"/>
  <c r="A58" i="26"/>
  <c r="I57" i="29"/>
  <c r="J57" i="29"/>
  <c r="G57" i="29"/>
  <c r="K57" i="29"/>
  <c r="H57" i="29"/>
  <c r="L56" i="29"/>
  <c r="S57" i="8"/>
  <c r="Q57" i="8"/>
  <c r="R57" i="8" s="1"/>
  <c r="I58" i="29" l="1"/>
  <c r="J58" i="29"/>
  <c r="H58" i="29"/>
  <c r="G58" i="29"/>
  <c r="K58" i="29"/>
  <c r="L57" i="29"/>
  <c r="A62" i="12"/>
  <c r="A59" i="29"/>
  <c r="A59" i="26"/>
  <c r="A59" i="8"/>
  <c r="S58" i="8"/>
  <c r="Q58" i="8"/>
  <c r="R58" i="8" s="1"/>
  <c r="I59" i="29" l="1"/>
  <c r="K59" i="29"/>
  <c r="J59" i="29"/>
  <c r="H59" i="29"/>
  <c r="G59" i="29"/>
  <c r="L58" i="29"/>
  <c r="A60" i="29"/>
  <c r="A63" i="12"/>
  <c r="A60" i="26"/>
  <c r="A60" i="8"/>
  <c r="Q59" i="8"/>
  <c r="A61" i="8"/>
  <c r="A61" i="29" l="1"/>
  <c r="A64" i="12"/>
  <c r="A61" i="26"/>
  <c r="I60" i="29"/>
  <c r="K60" i="29"/>
  <c r="J60" i="29"/>
  <c r="H60" i="29"/>
  <c r="G60" i="29"/>
  <c r="L59" i="29"/>
  <c r="R59" i="8"/>
  <c r="S59" i="8"/>
  <c r="Q60" i="8"/>
  <c r="R60" i="8" s="1"/>
  <c r="S60" i="8"/>
  <c r="A65" i="12" l="1"/>
  <c r="A62" i="29"/>
  <c r="A62" i="26"/>
  <c r="I61" i="29"/>
  <c r="J61" i="29"/>
  <c r="K61" i="29"/>
  <c r="G61" i="29"/>
  <c r="H61" i="29"/>
  <c r="L60" i="29"/>
  <c r="A62" i="8"/>
  <c r="Q61" i="8"/>
  <c r="R61" i="8" s="1"/>
  <c r="S61" i="8"/>
  <c r="L61" i="29" l="1"/>
  <c r="A66" i="12"/>
  <c r="A63" i="29"/>
  <c r="A63" i="26"/>
  <c r="I62" i="29"/>
  <c r="J62" i="29"/>
  <c r="H62" i="29"/>
  <c r="K62" i="29"/>
  <c r="G62" i="29"/>
  <c r="L62" i="29" s="1"/>
  <c r="A63" i="8"/>
  <c r="A64" i="8"/>
  <c r="K63" i="29" l="1"/>
  <c r="I63" i="29"/>
  <c r="H63" i="29"/>
  <c r="J63" i="29"/>
  <c r="G63" i="29"/>
  <c r="A64" i="29"/>
  <c r="A67" i="12"/>
  <c r="A64" i="26"/>
  <c r="S62" i="8"/>
  <c r="Q62" i="8"/>
  <c r="R62" i="8" s="1"/>
  <c r="A65" i="8"/>
  <c r="Q63" i="8"/>
  <c r="R63" i="8" s="1"/>
  <c r="S63" i="8"/>
  <c r="I64" i="29" l="1"/>
  <c r="K64" i="29"/>
  <c r="J64" i="29"/>
  <c r="H64" i="29"/>
  <c r="G64" i="29"/>
  <c r="A65" i="29"/>
  <c r="A68" i="12"/>
  <c r="A65" i="26"/>
  <c r="L63" i="29"/>
  <c r="S64" i="8"/>
  <c r="Q64" i="8"/>
  <c r="R64" i="8" s="1"/>
  <c r="A69" i="12" l="1"/>
  <c r="A66" i="29"/>
  <c r="A66" i="26"/>
  <c r="I65" i="29"/>
  <c r="J65" i="29"/>
  <c r="G65" i="29"/>
  <c r="H65" i="29"/>
  <c r="K65" i="29"/>
  <c r="L64" i="29"/>
  <c r="A66" i="8"/>
  <c r="A67" i="8"/>
  <c r="S65" i="8"/>
  <c r="Q65" i="8"/>
  <c r="R65" i="8" s="1"/>
  <c r="A70" i="12" l="1"/>
  <c r="A67" i="29"/>
  <c r="A67" i="26"/>
  <c r="L65" i="29"/>
  <c r="I66" i="29"/>
  <c r="J66" i="29"/>
  <c r="H66" i="29"/>
  <c r="K66" i="29"/>
  <c r="G66" i="29"/>
  <c r="S66" i="8"/>
  <c r="Q66" i="8"/>
  <c r="A68" i="8"/>
  <c r="I67" i="29" l="1"/>
  <c r="K67" i="29"/>
  <c r="J67" i="29"/>
  <c r="H67" i="29"/>
  <c r="G67" i="29"/>
  <c r="A68" i="29"/>
  <c r="A71" i="12"/>
  <c r="A68" i="26"/>
  <c r="L66" i="29"/>
  <c r="R66" i="8"/>
  <c r="Q67" i="8"/>
  <c r="A69" i="8"/>
  <c r="A69" i="29" l="1"/>
  <c r="A72" i="12"/>
  <c r="A69" i="26"/>
  <c r="I68" i="29"/>
  <c r="K68" i="29"/>
  <c r="J68" i="29"/>
  <c r="H68" i="29"/>
  <c r="G68" i="29"/>
  <c r="L67" i="29"/>
  <c r="R67" i="8"/>
  <c r="S67" i="8"/>
  <c r="S68" i="8"/>
  <c r="A70" i="8"/>
  <c r="Q68" i="8"/>
  <c r="R68" i="8" s="1"/>
  <c r="A73" i="12" l="1"/>
  <c r="A70" i="29"/>
  <c r="A70" i="26"/>
  <c r="L68" i="29"/>
  <c r="I69" i="29"/>
  <c r="J69" i="29"/>
  <c r="K69" i="29"/>
  <c r="G69" i="29"/>
  <c r="H69" i="29"/>
  <c r="Q69" i="8"/>
  <c r="R69" i="8" s="1"/>
  <c r="S69" i="8"/>
  <c r="A71" i="8"/>
  <c r="I70" i="29" l="1"/>
  <c r="J70" i="29"/>
  <c r="H70" i="29"/>
  <c r="K70" i="29"/>
  <c r="G70" i="29"/>
  <c r="L70" i="29" s="1"/>
  <c r="A74" i="12"/>
  <c r="A71" i="29"/>
  <c r="A71" i="26"/>
  <c r="L69" i="29"/>
  <c r="S70" i="8"/>
  <c r="A72" i="8"/>
  <c r="Q70" i="8"/>
  <c r="R70" i="8" s="1"/>
  <c r="I71" i="29" l="1"/>
  <c r="K71" i="29"/>
  <c r="H71" i="29"/>
  <c r="J71" i="29"/>
  <c r="G71" i="29"/>
  <c r="A72" i="29"/>
  <c r="A75" i="12"/>
  <c r="A72" i="26"/>
  <c r="Q71" i="8"/>
  <c r="R71" i="8" s="1"/>
  <c r="S71" i="8"/>
  <c r="A73" i="8"/>
  <c r="A73" i="29" l="1"/>
  <c r="A76" i="12"/>
  <c r="A73" i="26"/>
  <c r="I72" i="29"/>
  <c r="K72" i="29"/>
  <c r="J72" i="29"/>
  <c r="G72" i="29"/>
  <c r="L72" i="29" s="1"/>
  <c r="H72" i="29"/>
  <c r="L71" i="29"/>
  <c r="Q72" i="8"/>
  <c r="R72" i="8" s="1"/>
  <c r="S72" i="8"/>
  <c r="A74" i="8"/>
  <c r="A77" i="12" l="1"/>
  <c r="A74" i="29"/>
  <c r="A74" i="26"/>
  <c r="I73" i="29"/>
  <c r="J73" i="29"/>
  <c r="G73" i="29"/>
  <c r="K73" i="29"/>
  <c r="H73" i="29"/>
  <c r="S73" i="8"/>
  <c r="Q73" i="8"/>
  <c r="R73" i="8" s="1"/>
  <c r="A75" i="8"/>
  <c r="L73" i="29" l="1"/>
  <c r="I74" i="29"/>
  <c r="J74" i="29"/>
  <c r="H74" i="29"/>
  <c r="K74" i="29"/>
  <c r="G74" i="29"/>
  <c r="A78" i="12"/>
  <c r="A75" i="29"/>
  <c r="A75" i="26"/>
  <c r="A76" i="8"/>
  <c r="Q74" i="8"/>
  <c r="R74" i="8" s="1"/>
  <c r="S74" i="8"/>
  <c r="A76" i="29" l="1"/>
  <c r="A79" i="12"/>
  <c r="A76" i="26"/>
  <c r="I75" i="29"/>
  <c r="K75" i="29"/>
  <c r="J75" i="29"/>
  <c r="H75" i="29"/>
  <c r="G75" i="29"/>
  <c r="L74" i="29"/>
  <c r="Q75" i="8"/>
  <c r="R75" i="8" s="1"/>
  <c r="S75" i="8"/>
  <c r="A77" i="29" l="1"/>
  <c r="A80" i="12"/>
  <c r="A77" i="26"/>
  <c r="L75" i="29"/>
  <c r="K76" i="29"/>
  <c r="J76" i="29"/>
  <c r="H76" i="29"/>
  <c r="I76" i="29"/>
  <c r="G76" i="29"/>
  <c r="A77" i="8"/>
  <c r="S76" i="8"/>
  <c r="Q76" i="8"/>
  <c r="R76" i="8" s="1"/>
  <c r="L76" i="29" l="1"/>
  <c r="A81" i="12"/>
  <c r="A78" i="29"/>
  <c r="A78" i="26"/>
  <c r="I77" i="29"/>
  <c r="J77" i="29"/>
  <c r="K77" i="29"/>
  <c r="G77" i="29"/>
  <c r="H77" i="29"/>
  <c r="A78" i="8"/>
  <c r="A79" i="8" s="1"/>
  <c r="Q78" i="8"/>
  <c r="Q77" i="8"/>
  <c r="R77" i="8" s="1"/>
  <c r="S77" i="8"/>
  <c r="L77" i="29" l="1"/>
  <c r="I78" i="29"/>
  <c r="J78" i="29"/>
  <c r="H78" i="29"/>
  <c r="K78" i="29"/>
  <c r="G78" i="29"/>
  <c r="A82" i="12"/>
  <c r="A79" i="29"/>
  <c r="A79" i="26"/>
  <c r="A80" i="8"/>
  <c r="R78" i="8"/>
  <c r="S78" i="8"/>
  <c r="A80" i="29" l="1"/>
  <c r="A83" i="12"/>
  <c r="A80" i="26"/>
  <c r="L78" i="29"/>
  <c r="I79" i="29"/>
  <c r="K79" i="29"/>
  <c r="H79" i="29"/>
  <c r="J79" i="29"/>
  <c r="G79" i="29"/>
  <c r="S79" i="8"/>
  <c r="Q79" i="8"/>
  <c r="R79" i="8" s="1"/>
  <c r="A81" i="29" l="1"/>
  <c r="A84" i="12"/>
  <c r="A81" i="26"/>
  <c r="L79" i="29"/>
  <c r="I80" i="29"/>
  <c r="K80" i="29"/>
  <c r="G80" i="29"/>
  <c r="J80" i="29"/>
  <c r="H80" i="29"/>
  <c r="A81" i="8"/>
  <c r="A82" i="8" s="1"/>
  <c r="Q80" i="8"/>
  <c r="R80" i="8"/>
  <c r="S80" i="8"/>
  <c r="A85" i="12" l="1"/>
  <c r="A82" i="29"/>
  <c r="A82" i="26"/>
  <c r="I81" i="29"/>
  <c r="J81" i="29"/>
  <c r="G81" i="29"/>
  <c r="L81" i="29" s="1"/>
  <c r="H81" i="29"/>
  <c r="K81" i="29"/>
  <c r="L80" i="29"/>
  <c r="S81" i="8"/>
  <c r="Q81" i="8"/>
  <c r="R81" i="8" s="1"/>
  <c r="I82" i="29" l="1"/>
  <c r="J82" i="29"/>
  <c r="H82" i="29"/>
  <c r="K82" i="29"/>
  <c r="G82" i="29"/>
  <c r="A86" i="12"/>
  <c r="A83" i="29"/>
  <c r="A83" i="26"/>
  <c r="A83" i="8"/>
  <c r="Q82" i="8"/>
  <c r="R82" i="8" s="1"/>
  <c r="S82" i="8"/>
  <c r="A84" i="29" l="1"/>
  <c r="A87" i="12"/>
  <c r="A84" i="26"/>
  <c r="L82" i="29"/>
  <c r="I83" i="29"/>
  <c r="K83" i="29"/>
  <c r="J83" i="29"/>
  <c r="H83" i="29"/>
  <c r="G83" i="29"/>
  <c r="A84" i="8"/>
  <c r="S83" i="8"/>
  <c r="Q83" i="8"/>
  <c r="R83" i="8" s="1"/>
  <c r="A85" i="29" l="1"/>
  <c r="A88" i="12"/>
  <c r="A85" i="26"/>
  <c r="L83" i="29"/>
  <c r="I84" i="29"/>
  <c r="K84" i="29"/>
  <c r="J84" i="29"/>
  <c r="H84" i="29"/>
  <c r="G84" i="29"/>
  <c r="A85" i="8"/>
  <c r="A86" i="8" s="1"/>
  <c r="S84" i="8"/>
  <c r="Q84" i="8"/>
  <c r="R84" i="8" s="1"/>
  <c r="L84" i="29" l="1"/>
  <c r="A89" i="12"/>
  <c r="A86" i="29"/>
  <c r="A86" i="26"/>
  <c r="I85" i="29"/>
  <c r="J85" i="29"/>
  <c r="K85" i="29"/>
  <c r="G85" i="29"/>
  <c r="H85" i="29"/>
  <c r="A87" i="8"/>
  <c r="Q85" i="8"/>
  <c r="R85" i="8" s="1"/>
  <c r="I86" i="29" l="1"/>
  <c r="J86" i="29"/>
  <c r="H86" i="29"/>
  <c r="K86" i="29"/>
  <c r="G86" i="29"/>
  <c r="A90" i="12"/>
  <c r="A87" i="29"/>
  <c r="A87" i="26"/>
  <c r="L85" i="29"/>
  <c r="Q86" i="8"/>
  <c r="R86" i="8" s="1"/>
  <c r="A88" i="8"/>
  <c r="S86" i="8"/>
  <c r="I87" i="29" l="1"/>
  <c r="K87" i="29"/>
  <c r="H87" i="29"/>
  <c r="J87" i="29"/>
  <c r="G87" i="29"/>
  <c r="A88" i="29"/>
  <c r="A91" i="12"/>
  <c r="A88" i="26"/>
  <c r="L86" i="29"/>
  <c r="S87" i="8"/>
  <c r="Q87" i="8"/>
  <c r="R87" i="8" s="1"/>
  <c r="A89" i="29" l="1"/>
  <c r="A92" i="12"/>
  <c r="A89" i="26"/>
  <c r="I88" i="29"/>
  <c r="K88" i="29"/>
  <c r="J88" i="29"/>
  <c r="G88" i="29"/>
  <c r="H88" i="29"/>
  <c r="L87" i="29"/>
  <c r="A89" i="8"/>
  <c r="Q88" i="8"/>
  <c r="R88" i="8" s="1"/>
  <c r="A90" i="8"/>
  <c r="L88" i="29" l="1"/>
  <c r="A93" i="12"/>
  <c r="A90" i="29"/>
  <c r="A90" i="26"/>
  <c r="I89" i="29"/>
  <c r="J89" i="29"/>
  <c r="G89" i="29"/>
  <c r="L89" i="29" s="1"/>
  <c r="K89" i="29"/>
  <c r="H89" i="29"/>
  <c r="S88" i="8"/>
  <c r="A91" i="8"/>
  <c r="Q89" i="8"/>
  <c r="R89" i="8" s="1"/>
  <c r="S89" i="8"/>
  <c r="I90" i="29" l="1"/>
  <c r="J90" i="29"/>
  <c r="H90" i="29"/>
  <c r="G90" i="29"/>
  <c r="L90" i="29" s="1"/>
  <c r="K90" i="29"/>
  <c r="A94" i="12"/>
  <c r="A91" i="29"/>
  <c r="A91" i="26"/>
  <c r="Q90" i="8"/>
  <c r="R90" i="8" s="1"/>
  <c r="A92" i="8"/>
  <c r="S90" i="8"/>
  <c r="I91" i="29" l="1"/>
  <c r="K91" i="29"/>
  <c r="J91" i="29"/>
  <c r="H91" i="29"/>
  <c r="G91" i="29"/>
  <c r="A92" i="29"/>
  <c r="A95" i="12"/>
  <c r="A92" i="26"/>
  <c r="A93" i="8"/>
  <c r="S91" i="8"/>
  <c r="Q91" i="8"/>
  <c r="R91" i="8" s="1"/>
  <c r="A93" i="29" l="1"/>
  <c r="A96" i="12"/>
  <c r="A93" i="26"/>
  <c r="I92" i="29"/>
  <c r="K92" i="29"/>
  <c r="J92" i="29"/>
  <c r="H92" i="29"/>
  <c r="G92" i="29"/>
  <c r="L91" i="29"/>
  <c r="A94" i="8"/>
  <c r="S92" i="8"/>
  <c r="Q92" i="8"/>
  <c r="R92" i="8" s="1"/>
  <c r="I93" i="29" l="1"/>
  <c r="J93" i="29"/>
  <c r="K93" i="29"/>
  <c r="G93" i="29"/>
  <c r="L93" i="29" s="1"/>
  <c r="H93" i="29"/>
  <c r="L92" i="29"/>
  <c r="A97" i="12"/>
  <c r="A94" i="29"/>
  <c r="A94" i="26"/>
  <c r="Q93" i="8"/>
  <c r="R93" i="8" s="1"/>
  <c r="S93" i="8"/>
  <c r="A95" i="8"/>
  <c r="I94" i="29" l="1"/>
  <c r="J94" i="29"/>
  <c r="H94" i="29"/>
  <c r="K94" i="29"/>
  <c r="G94" i="29"/>
  <c r="A98" i="12"/>
  <c r="A95" i="29"/>
  <c r="A95" i="26"/>
  <c r="A96" i="8"/>
  <c r="S94" i="8"/>
  <c r="Q94" i="8"/>
  <c r="R94" i="8" s="1"/>
  <c r="A96" i="29" l="1"/>
  <c r="A99" i="12"/>
  <c r="A96" i="26"/>
  <c r="K95" i="29"/>
  <c r="H95" i="29"/>
  <c r="I95" i="29"/>
  <c r="G95" i="29"/>
  <c r="J95" i="29"/>
  <c r="L94" i="29"/>
  <c r="Q95" i="8"/>
  <c r="R95" i="8" s="1"/>
  <c r="A97" i="8"/>
  <c r="S95" i="8"/>
  <c r="A97" i="29" l="1"/>
  <c r="A97" i="26"/>
  <c r="A100" i="12"/>
  <c r="L95" i="29"/>
  <c r="I96" i="29"/>
  <c r="K96" i="29"/>
  <c r="J96" i="29"/>
  <c r="H96" i="29"/>
  <c r="G96" i="29"/>
  <c r="A98" i="8"/>
  <c r="S96" i="8"/>
  <c r="Q96" i="8"/>
  <c r="R96" i="8" s="1"/>
  <c r="L96" i="29" l="1"/>
  <c r="I97" i="29"/>
  <c r="J97" i="29"/>
  <c r="H97" i="29"/>
  <c r="G97" i="29"/>
  <c r="K97" i="29"/>
  <c r="A101" i="12"/>
  <c r="A98" i="29"/>
  <c r="A98" i="26"/>
  <c r="A99" i="8"/>
  <c r="S97" i="8"/>
  <c r="Q97" i="8"/>
  <c r="R97" i="8" s="1"/>
  <c r="I98" i="29" l="1"/>
  <c r="J98" i="29"/>
  <c r="H98" i="29"/>
  <c r="G98" i="29"/>
  <c r="K98" i="29"/>
  <c r="A102" i="12"/>
  <c r="A99" i="29"/>
  <c r="A99" i="26"/>
  <c r="L97" i="29"/>
  <c r="A100" i="8"/>
  <c r="Q98" i="8"/>
  <c r="R98" i="8" s="1"/>
  <c r="S98" i="8"/>
  <c r="A100" i="29" l="1"/>
  <c r="A103" i="12"/>
  <c r="A100" i="26"/>
  <c r="L98" i="29"/>
  <c r="I99" i="29"/>
  <c r="K99" i="29"/>
  <c r="J99" i="29"/>
  <c r="H99" i="29"/>
  <c r="G99" i="29"/>
  <c r="Q99" i="8"/>
  <c r="R99" i="8" s="1"/>
  <c r="A101" i="8"/>
  <c r="S99" i="8"/>
  <c r="M87" i="29" l="1"/>
  <c r="A101" i="29"/>
  <c r="A104" i="12"/>
  <c r="A101" i="26"/>
  <c r="L99" i="29"/>
  <c r="I100" i="29"/>
  <c r="K100" i="29"/>
  <c r="L100" i="29" s="1"/>
  <c r="J100" i="29"/>
  <c r="H100" i="29"/>
  <c r="G100" i="29"/>
  <c r="A102" i="8"/>
  <c r="S100" i="8"/>
  <c r="Q100" i="8"/>
  <c r="R100" i="8" s="1"/>
  <c r="A105" i="12" l="1"/>
  <c r="A102" i="29"/>
  <c r="A102" i="26"/>
  <c r="I101" i="29"/>
  <c r="J101" i="29"/>
  <c r="K101" i="29"/>
  <c r="G101" i="29"/>
  <c r="H101" i="29"/>
  <c r="Q101" i="8"/>
  <c r="R101" i="8" s="1"/>
  <c r="S101" i="8"/>
  <c r="A103" i="8"/>
  <c r="I102" i="29" l="1"/>
  <c r="J102" i="29"/>
  <c r="H102" i="29"/>
  <c r="K102" i="29"/>
  <c r="G102" i="29"/>
  <c r="L101" i="29"/>
  <c r="A106" i="12"/>
  <c r="A103" i="29"/>
  <c r="A103" i="26"/>
  <c r="A104" i="8"/>
  <c r="S102" i="8"/>
  <c r="Q102" i="8"/>
  <c r="R102" i="8" s="1"/>
  <c r="L102" i="29" l="1"/>
  <c r="I103" i="29"/>
  <c r="K103" i="29"/>
  <c r="H103" i="29"/>
  <c r="J103" i="29"/>
  <c r="G103" i="29"/>
  <c r="A104" i="29"/>
  <c r="A107" i="12"/>
  <c r="A104" i="26"/>
  <c r="A105" i="8"/>
  <c r="Q103" i="8"/>
  <c r="R103" i="8" s="1"/>
  <c r="S103" i="8"/>
  <c r="I104" i="29" l="1"/>
  <c r="K104" i="29"/>
  <c r="J104" i="29"/>
  <c r="H104" i="29"/>
  <c r="G104" i="29"/>
  <c r="L103" i="29"/>
  <c r="A105" i="29"/>
  <c r="A108" i="12"/>
  <c r="A105" i="26"/>
  <c r="S104" i="8"/>
  <c r="A106" i="8"/>
  <c r="Q104" i="8"/>
  <c r="R104" i="8" s="1"/>
  <c r="L104" i="29" l="1"/>
  <c r="A109" i="12"/>
  <c r="A106" i="29"/>
  <c r="A106" i="26"/>
  <c r="I105" i="29"/>
  <c r="J105" i="29"/>
  <c r="K105" i="29"/>
  <c r="H105" i="29"/>
  <c r="G105" i="29"/>
  <c r="Q105" i="8"/>
  <c r="A107" i="8"/>
  <c r="R105" i="8"/>
  <c r="S105" i="8"/>
  <c r="A110" i="12" l="1"/>
  <c r="A107" i="29"/>
  <c r="A107" i="26"/>
  <c r="I106" i="29"/>
  <c r="J106" i="29"/>
  <c r="H106" i="29"/>
  <c r="G106" i="29"/>
  <c r="K106" i="29"/>
  <c r="L105" i="29"/>
  <c r="Q106" i="8"/>
  <c r="R106" i="8" s="1"/>
  <c r="A108" i="8"/>
  <c r="S106" i="8"/>
  <c r="L106" i="29" l="1"/>
  <c r="I107" i="29"/>
  <c r="K107" i="29"/>
  <c r="J107" i="29"/>
  <c r="H107" i="29"/>
  <c r="G107" i="29"/>
  <c r="A108" i="29"/>
  <c r="A111" i="12"/>
  <c r="A108" i="26"/>
  <c r="A109" i="8"/>
  <c r="Q107" i="8"/>
  <c r="R107" i="8" s="1"/>
  <c r="A109" i="29" l="1"/>
  <c r="A112" i="12"/>
  <c r="A109" i="26"/>
  <c r="K108" i="29"/>
  <c r="I108" i="29"/>
  <c r="J108" i="29"/>
  <c r="H108" i="29"/>
  <c r="G108" i="29"/>
  <c r="L108" i="29" s="1"/>
  <c r="L107" i="29"/>
  <c r="S107" i="8"/>
  <c r="A110" i="8"/>
  <c r="Q108" i="8"/>
  <c r="R108" i="8" s="1"/>
  <c r="S108" i="8"/>
  <c r="A113" i="12" l="1"/>
  <c r="A110" i="29"/>
  <c r="A110" i="26"/>
  <c r="I109" i="29"/>
  <c r="J109" i="29"/>
  <c r="K109" i="29"/>
  <c r="G109" i="29"/>
  <c r="H109" i="29"/>
  <c r="A111" i="8"/>
  <c r="Q109" i="8"/>
  <c r="R109" i="8" s="1"/>
  <c r="S109" i="8"/>
  <c r="L109" i="29" l="1"/>
  <c r="I110" i="29"/>
  <c r="J110" i="29"/>
  <c r="H110" i="29"/>
  <c r="K110" i="29"/>
  <c r="G110" i="29"/>
  <c r="A114" i="12"/>
  <c r="A111" i="29"/>
  <c r="A111" i="26"/>
  <c r="S110" i="8"/>
  <c r="Q110" i="8"/>
  <c r="R110" i="8" s="1"/>
  <c r="A112" i="8"/>
  <c r="A112" i="29" l="1"/>
  <c r="A115" i="12"/>
  <c r="A112" i="26"/>
  <c r="L110" i="29"/>
  <c r="I111" i="29"/>
  <c r="K111" i="29"/>
  <c r="H111" i="29"/>
  <c r="J111" i="29"/>
  <c r="G111" i="29"/>
  <c r="A113" i="8"/>
  <c r="Q111" i="8"/>
  <c r="R111" i="8" s="1"/>
  <c r="S111" i="8"/>
  <c r="I20" i="15" l="1"/>
  <c r="L111" i="29"/>
  <c r="G33" i="15"/>
  <c r="I112" i="29"/>
  <c r="E25" i="18" s="1"/>
  <c r="K112" i="29"/>
  <c r="J112" i="29"/>
  <c r="G112" i="29"/>
  <c r="H112" i="29"/>
  <c r="H33" i="15" s="1"/>
  <c r="G25" i="18"/>
  <c r="K33" i="15"/>
  <c r="C25" i="18"/>
  <c r="A113" i="29"/>
  <c r="A116" i="12"/>
  <c r="A113" i="26"/>
  <c r="Q112" i="8"/>
  <c r="R112" i="8" s="1"/>
  <c r="A114" i="8"/>
  <c r="S112" i="8"/>
  <c r="L112" i="29" l="1"/>
  <c r="A117" i="12"/>
  <c r="A114" i="29"/>
  <c r="A114" i="26"/>
  <c r="I113" i="29"/>
  <c r="J113" i="29"/>
  <c r="H113" i="29"/>
  <c r="G113" i="29"/>
  <c r="K113" i="29"/>
  <c r="K20" i="15"/>
  <c r="D25" i="18"/>
  <c r="H25" i="18" s="1"/>
  <c r="H20" i="15"/>
  <c r="G20" i="15"/>
  <c r="J20" i="15"/>
  <c r="J33" i="15"/>
  <c r="I33" i="15"/>
  <c r="F25" i="18"/>
  <c r="S113" i="8"/>
  <c r="A115" i="8"/>
  <c r="A118" i="12" l="1"/>
  <c r="A115" i="29"/>
  <c r="A115" i="26"/>
  <c r="L20" i="15"/>
  <c r="I114" i="29"/>
  <c r="J114" i="29"/>
  <c r="H114" i="29"/>
  <c r="G114" i="29"/>
  <c r="K114" i="29"/>
  <c r="L33" i="15"/>
  <c r="L113" i="29"/>
  <c r="Q113" i="8"/>
  <c r="R113" i="8" s="1"/>
  <c r="A116" i="8"/>
  <c r="Q114" i="8"/>
  <c r="R114" i="8" s="1"/>
  <c r="S114" i="8"/>
  <c r="A116" i="29" l="1"/>
  <c r="A119" i="12"/>
  <c r="A116" i="26"/>
  <c r="L114" i="29"/>
  <c r="I115" i="29"/>
  <c r="K115" i="29"/>
  <c r="J115" i="29"/>
  <c r="H115" i="29"/>
  <c r="G115" i="29"/>
  <c r="S115" i="8"/>
  <c r="Q115" i="8"/>
  <c r="R115" i="8" s="1"/>
  <c r="A117" i="8"/>
  <c r="A117" i="29" l="1"/>
  <c r="A120" i="12"/>
  <c r="A117" i="26"/>
  <c r="L115" i="29"/>
  <c r="I116" i="29"/>
  <c r="K116" i="29"/>
  <c r="J116" i="29"/>
  <c r="H116" i="29"/>
  <c r="G116" i="29"/>
  <c r="Q116" i="8"/>
  <c r="R116" i="8" s="1"/>
  <c r="A118" i="8"/>
  <c r="S116" i="8"/>
  <c r="A121" i="12" l="1"/>
  <c r="A118" i="29"/>
  <c r="A118" i="26"/>
  <c r="L116" i="29"/>
  <c r="I117" i="29"/>
  <c r="J117" i="29"/>
  <c r="K117" i="29"/>
  <c r="G117" i="29"/>
  <c r="H117" i="29"/>
  <c r="Q117" i="8"/>
  <c r="R117" i="8" s="1"/>
  <c r="S117" i="8"/>
  <c r="I118" i="29" l="1"/>
  <c r="J118" i="29"/>
  <c r="H118" i="29"/>
  <c r="K118" i="29"/>
  <c r="G118" i="29"/>
  <c r="A122" i="12"/>
  <c r="A119" i="29"/>
  <c r="A119" i="26"/>
  <c r="L117" i="29"/>
  <c r="A119" i="8"/>
  <c r="S118" i="8"/>
  <c r="Q118" i="8"/>
  <c r="R118" i="8" s="1"/>
  <c r="L118" i="29" l="1"/>
  <c r="I119" i="29"/>
  <c r="K119" i="29"/>
  <c r="H119" i="29"/>
  <c r="J119" i="29"/>
  <c r="G119" i="29"/>
  <c r="A120" i="29"/>
  <c r="A123" i="12"/>
  <c r="A120" i="26"/>
  <c r="A120" i="8"/>
  <c r="S119" i="8"/>
  <c r="Q119" i="8"/>
  <c r="R119" i="8" s="1"/>
  <c r="I120" i="29" l="1"/>
  <c r="K120" i="29"/>
  <c r="J120" i="29"/>
  <c r="H120" i="29"/>
  <c r="G120" i="29"/>
  <c r="L119" i="29"/>
  <c r="A124" i="12"/>
  <c r="A121" i="29"/>
  <c r="A121" i="26"/>
  <c r="A121" i="8"/>
  <c r="S120" i="8"/>
  <c r="Q120" i="8"/>
  <c r="R120" i="8" s="1"/>
  <c r="A122" i="8"/>
  <c r="L120" i="29" l="1"/>
  <c r="I121" i="29"/>
  <c r="J121" i="29"/>
  <c r="K121" i="29"/>
  <c r="H121" i="29"/>
  <c r="G121" i="29"/>
  <c r="A122" i="29"/>
  <c r="A125" i="12"/>
  <c r="A122" i="26"/>
  <c r="A123" i="8"/>
  <c r="Q121" i="8"/>
  <c r="R121" i="8" s="1"/>
  <c r="S121" i="8"/>
  <c r="I122" i="29" l="1"/>
  <c r="J122" i="29"/>
  <c r="H122" i="29"/>
  <c r="G122" i="29"/>
  <c r="K122" i="29"/>
  <c r="L121" i="29"/>
  <c r="A123" i="29"/>
  <c r="A126" i="12"/>
  <c r="A123" i="26"/>
  <c r="A124" i="8"/>
  <c r="S122" i="8"/>
  <c r="Q122" i="8"/>
  <c r="R122" i="8" s="1"/>
  <c r="A127" i="12" l="1"/>
  <c r="A124" i="29"/>
  <c r="A124" i="26"/>
  <c r="L122" i="29"/>
  <c r="I123" i="29"/>
  <c r="K123" i="29"/>
  <c r="J123" i="29"/>
  <c r="H123" i="29"/>
  <c r="G123" i="29"/>
  <c r="S123" i="8"/>
  <c r="A125" i="8"/>
  <c r="Q123" i="8"/>
  <c r="R123" i="8" s="1"/>
  <c r="I124" i="29" l="1"/>
  <c r="K124" i="29"/>
  <c r="J124" i="29"/>
  <c r="H124" i="29"/>
  <c r="G124" i="29"/>
  <c r="L123" i="29"/>
  <c r="A128" i="12"/>
  <c r="A125" i="29"/>
  <c r="A125" i="26"/>
  <c r="S124" i="8"/>
  <c r="A126" i="8"/>
  <c r="Q124" i="8"/>
  <c r="R124" i="8" s="1"/>
  <c r="A126" i="29" l="1"/>
  <c r="A129" i="12"/>
  <c r="A126" i="26"/>
  <c r="L124" i="29"/>
  <c r="I125" i="29"/>
  <c r="J125" i="29"/>
  <c r="K125" i="29"/>
  <c r="G125" i="29"/>
  <c r="H125" i="29"/>
  <c r="A127" i="8"/>
  <c r="Q125" i="8"/>
  <c r="R125" i="8" s="1"/>
  <c r="S125" i="8"/>
  <c r="A127" i="29" l="1"/>
  <c r="A130" i="12"/>
  <c r="A127" i="26"/>
  <c r="I126" i="29"/>
  <c r="J126" i="29"/>
  <c r="H126" i="29"/>
  <c r="K126" i="29"/>
  <c r="G126" i="29"/>
  <c r="L125" i="29"/>
  <c r="S126" i="8"/>
  <c r="Q126" i="8"/>
  <c r="R126" i="8" s="1"/>
  <c r="A128" i="8"/>
  <c r="A131" i="12" l="1"/>
  <c r="A128" i="29"/>
  <c r="A128" i="26"/>
  <c r="I127" i="29"/>
  <c r="K127" i="29"/>
  <c r="H127" i="29"/>
  <c r="J127" i="29"/>
  <c r="G127" i="29"/>
  <c r="L126" i="29"/>
  <c r="S127" i="8"/>
  <c r="A129" i="8"/>
  <c r="L127" i="29" l="1"/>
  <c r="I128" i="29"/>
  <c r="K128" i="29"/>
  <c r="L128" i="29" s="1"/>
  <c r="J128" i="29"/>
  <c r="H128" i="29"/>
  <c r="G128" i="29"/>
  <c r="A132" i="12"/>
  <c r="A129" i="29"/>
  <c r="A129" i="26"/>
  <c r="Q127" i="8"/>
  <c r="R127" i="8" s="1"/>
  <c r="A130" i="8"/>
  <c r="S128" i="8"/>
  <c r="Q128" i="8"/>
  <c r="R128" i="8" s="1"/>
  <c r="J129" i="29" l="1"/>
  <c r="I129" i="29"/>
  <c r="H129" i="29"/>
  <c r="G129" i="29"/>
  <c r="K129" i="29"/>
  <c r="A130" i="29"/>
  <c r="A133" i="12"/>
  <c r="A130" i="26"/>
  <c r="A131" i="8"/>
  <c r="Q129" i="8"/>
  <c r="R129" i="8" s="1"/>
  <c r="S129" i="8"/>
  <c r="A131" i="29" l="1"/>
  <c r="A134" i="12"/>
  <c r="A131" i="26"/>
  <c r="L129" i="29"/>
  <c r="J130" i="29"/>
  <c r="H130" i="29"/>
  <c r="G130" i="29"/>
  <c r="K130" i="29"/>
  <c r="I130" i="29"/>
  <c r="A132" i="8"/>
  <c r="S130" i="8"/>
  <c r="Q130" i="8"/>
  <c r="R130" i="8" s="1"/>
  <c r="A135" i="12" l="1"/>
  <c r="A132" i="29"/>
  <c r="A132" i="26"/>
  <c r="L130" i="29"/>
  <c r="I131" i="29"/>
  <c r="K131" i="29"/>
  <c r="J131" i="29"/>
  <c r="H131" i="29"/>
  <c r="G131" i="29"/>
  <c r="A133" i="8"/>
  <c r="I132" i="29" l="1"/>
  <c r="K132" i="29"/>
  <c r="J132" i="29"/>
  <c r="H132" i="29"/>
  <c r="G132" i="29"/>
  <c r="L131" i="29"/>
  <c r="A136" i="12"/>
  <c r="A133" i="29"/>
  <c r="A133" i="26"/>
  <c r="S131" i="8"/>
  <c r="Q131" i="8"/>
  <c r="R131" i="8" s="1"/>
  <c r="A134" i="8"/>
  <c r="Q132" i="8"/>
  <c r="R132" i="8"/>
  <c r="S132" i="8"/>
  <c r="L132" i="29" l="1"/>
  <c r="I133" i="29"/>
  <c r="J133" i="29"/>
  <c r="K133" i="29"/>
  <c r="G133" i="29"/>
  <c r="H133" i="29"/>
  <c r="A134" i="29"/>
  <c r="A137" i="12"/>
  <c r="A134" i="26"/>
  <c r="A135" i="8"/>
  <c r="S133" i="8"/>
  <c r="Q133" i="8"/>
  <c r="R133" i="8" s="1"/>
  <c r="I134" i="29" l="1"/>
  <c r="J134" i="29"/>
  <c r="H134" i="29"/>
  <c r="K134" i="29"/>
  <c r="G134" i="29"/>
  <c r="L133" i="29"/>
  <c r="A135" i="29"/>
  <c r="A138" i="12"/>
  <c r="A135" i="26"/>
  <c r="Q134" i="8"/>
  <c r="R134" i="8" s="1"/>
  <c r="S134" i="8"/>
  <c r="A136" i="8"/>
  <c r="I135" i="29" l="1"/>
  <c r="K135" i="29"/>
  <c r="H135" i="29"/>
  <c r="J135" i="29"/>
  <c r="G135" i="29"/>
  <c r="L134" i="29"/>
  <c r="A139" i="12"/>
  <c r="A136" i="29"/>
  <c r="A136" i="26"/>
  <c r="S135" i="8"/>
  <c r="A137" i="8"/>
  <c r="A140" i="12" l="1"/>
  <c r="A137" i="29"/>
  <c r="A137" i="26"/>
  <c r="I136" i="29"/>
  <c r="K136" i="29"/>
  <c r="J136" i="29"/>
  <c r="H136" i="29"/>
  <c r="G136" i="29"/>
  <c r="L135" i="29"/>
  <c r="Q135" i="8"/>
  <c r="R135" i="8" s="1"/>
  <c r="S136" i="8"/>
  <c r="A138" i="8"/>
  <c r="Q136" i="8"/>
  <c r="R136" i="8" s="1"/>
  <c r="I137" i="29" l="1"/>
  <c r="E85" i="18" s="1"/>
  <c r="E86" i="18" s="1"/>
  <c r="J137" i="29"/>
  <c r="F85" i="18" s="1"/>
  <c r="F86" i="18" s="1"/>
  <c r="K137" i="29"/>
  <c r="G85" i="18" s="1"/>
  <c r="G86" i="18" s="1"/>
  <c r="H137" i="29"/>
  <c r="D85" i="18" s="1"/>
  <c r="D86" i="18" s="1"/>
  <c r="G137" i="29"/>
  <c r="A138" i="29"/>
  <c r="A141" i="12"/>
  <c r="A138" i="26"/>
  <c r="L136" i="29"/>
  <c r="Q137" i="8"/>
  <c r="R137" i="8" s="1"/>
  <c r="A139" i="8"/>
  <c r="S137" i="8"/>
  <c r="I138" i="29" l="1"/>
  <c r="J138" i="29"/>
  <c r="H138" i="29"/>
  <c r="G138" i="29"/>
  <c r="K138" i="29"/>
  <c r="L137" i="29"/>
  <c r="C85" i="18"/>
  <c r="A139" i="29"/>
  <c r="A142" i="12"/>
  <c r="A139" i="26"/>
  <c r="Q138" i="8"/>
  <c r="R138" i="8" s="1"/>
  <c r="A140" i="8"/>
  <c r="S138" i="8"/>
  <c r="I139" i="29" l="1"/>
  <c r="K139" i="29"/>
  <c r="J139" i="29"/>
  <c r="H139" i="29"/>
  <c r="G139" i="29"/>
  <c r="L138" i="29"/>
  <c r="H85" i="18"/>
  <c r="H86" i="18" s="1"/>
  <c r="C86" i="18"/>
  <c r="A143" i="12"/>
  <c r="A140" i="29"/>
  <c r="A140" i="26"/>
  <c r="Q139" i="8"/>
  <c r="R139" i="8" s="1"/>
  <c r="S139" i="8"/>
  <c r="A141" i="8"/>
  <c r="I140" i="29" l="1"/>
  <c r="K140" i="29"/>
  <c r="J140" i="29"/>
  <c r="H140" i="29"/>
  <c r="G140" i="29"/>
  <c r="A144" i="12"/>
  <c r="A141" i="29"/>
  <c r="A141" i="26"/>
  <c r="L139" i="29"/>
  <c r="Q140" i="8"/>
  <c r="R140" i="8" s="1"/>
  <c r="S140" i="8"/>
  <c r="A142" i="8"/>
  <c r="A142" i="29" l="1"/>
  <c r="A145" i="12"/>
  <c r="A142" i="26"/>
  <c r="I141" i="29"/>
  <c r="J141" i="29"/>
  <c r="K141" i="29"/>
  <c r="G141" i="29"/>
  <c r="H141" i="29"/>
  <c r="L140" i="29"/>
  <c r="A143" i="8"/>
  <c r="S141" i="8"/>
  <c r="Q141" i="8"/>
  <c r="R141" i="8" s="1"/>
  <c r="A143" i="29" l="1"/>
  <c r="A146" i="12"/>
  <c r="A143" i="26"/>
  <c r="L141" i="29"/>
  <c r="I142" i="29"/>
  <c r="J142" i="29"/>
  <c r="H142" i="29"/>
  <c r="K142" i="29"/>
  <c r="G142" i="29"/>
  <c r="A144" i="8"/>
  <c r="Q142" i="8"/>
  <c r="R142" i="8" s="1"/>
  <c r="S142" i="8"/>
  <c r="L142" i="29" l="1"/>
  <c r="I143" i="29"/>
  <c r="K143" i="29"/>
  <c r="H143" i="29"/>
  <c r="J143" i="29"/>
  <c r="G143" i="29"/>
  <c r="L143" i="29" s="1"/>
  <c r="A147" i="12"/>
  <c r="A144" i="29"/>
  <c r="A144" i="26"/>
  <c r="A145" i="8"/>
  <c r="Q143" i="8"/>
  <c r="R143" i="8" s="1"/>
  <c r="Q144" i="8"/>
  <c r="S143" i="8"/>
  <c r="A148" i="12" l="1"/>
  <c r="A145" i="29"/>
  <c r="A145" i="26"/>
  <c r="I144" i="29"/>
  <c r="K144" i="29"/>
  <c r="G144" i="29"/>
  <c r="J144" i="29"/>
  <c r="H144" i="29"/>
  <c r="R144" i="8"/>
  <c r="S144" i="8"/>
  <c r="A146" i="8"/>
  <c r="L144" i="29" l="1"/>
  <c r="J145" i="29"/>
  <c r="I145" i="29"/>
  <c r="H145" i="29"/>
  <c r="G145" i="29"/>
  <c r="K145" i="29"/>
  <c r="A146" i="29"/>
  <c r="A149" i="12"/>
  <c r="A146" i="26"/>
  <c r="S145" i="8"/>
  <c r="Q145" i="8"/>
  <c r="R145" i="8" s="1"/>
  <c r="A147" i="8"/>
  <c r="L145" i="29" l="1"/>
  <c r="A147" i="29"/>
  <c r="A150" i="12"/>
  <c r="A147" i="26"/>
  <c r="J146" i="29"/>
  <c r="H146" i="29"/>
  <c r="I146" i="29"/>
  <c r="G146" i="29"/>
  <c r="K146" i="29"/>
  <c r="A148" i="8"/>
  <c r="S146" i="8"/>
  <c r="Q146" i="8"/>
  <c r="R146" i="8" s="1"/>
  <c r="A151" i="12" l="1"/>
  <c r="A148" i="29"/>
  <c r="A148" i="26"/>
  <c r="I147" i="29"/>
  <c r="K147" i="29"/>
  <c r="J147" i="29"/>
  <c r="H147" i="29"/>
  <c r="G147" i="29"/>
  <c r="L146" i="29"/>
  <c r="Q147" i="8"/>
  <c r="R147" i="8" s="1"/>
  <c r="S147" i="8"/>
  <c r="A149" i="8"/>
  <c r="I148" i="29" l="1"/>
  <c r="K148" i="29"/>
  <c r="J148" i="29"/>
  <c r="H148" i="29"/>
  <c r="G148" i="29"/>
  <c r="A152" i="12"/>
  <c r="A149" i="29"/>
  <c r="A149" i="26"/>
  <c r="L147" i="29"/>
  <c r="A150" i="8"/>
  <c r="Q148" i="8"/>
  <c r="R148" i="8" s="1"/>
  <c r="S148" i="8"/>
  <c r="I149" i="29" l="1"/>
  <c r="J149" i="29"/>
  <c r="K149" i="29"/>
  <c r="G149" i="29"/>
  <c r="H149" i="29"/>
  <c r="L148" i="29"/>
  <c r="A150" i="29"/>
  <c r="A153" i="12"/>
  <c r="A150" i="26"/>
  <c r="A151" i="8"/>
  <c r="Q149" i="8"/>
  <c r="R149" i="8" s="1"/>
  <c r="S149" i="8"/>
  <c r="A151" i="29" l="1"/>
  <c r="A151" i="26"/>
  <c r="A154" i="12"/>
  <c r="L149" i="29"/>
  <c r="I150" i="29"/>
  <c r="J150" i="29"/>
  <c r="H150" i="29"/>
  <c r="K150" i="29"/>
  <c r="G150" i="29"/>
  <c r="S150" i="8"/>
  <c r="Q150" i="8"/>
  <c r="A152" i="8"/>
  <c r="A155" i="12" l="1"/>
  <c r="A152" i="29"/>
  <c r="A152" i="26"/>
  <c r="L150" i="29"/>
  <c r="I151" i="29"/>
  <c r="K151" i="29"/>
  <c r="H151" i="29"/>
  <c r="J151" i="29"/>
  <c r="G151" i="29"/>
  <c r="L151" i="29" s="1"/>
  <c r="R150" i="8"/>
  <c r="Q151" i="8"/>
  <c r="R151" i="8" s="1"/>
  <c r="S151" i="8"/>
  <c r="A153" i="8"/>
  <c r="A13" i="10" s="1"/>
  <c r="I152" i="29" l="1"/>
  <c r="K152" i="29"/>
  <c r="J152" i="29"/>
  <c r="H152" i="29"/>
  <c r="G152" i="29"/>
  <c r="A156" i="12"/>
  <c r="A153" i="29"/>
  <c r="A153" i="26"/>
  <c r="F11" i="13"/>
  <c r="S152" i="8"/>
  <c r="A14" i="10"/>
  <c r="Q152" i="8"/>
  <c r="R152" i="8" s="1"/>
  <c r="I153" i="29" l="1"/>
  <c r="J153" i="29"/>
  <c r="K153" i="29"/>
  <c r="H153" i="29"/>
  <c r="G153" i="29"/>
  <c r="H67" i="18"/>
  <c r="E67" i="18"/>
  <c r="G67" i="18"/>
  <c r="A154" i="29"/>
  <c r="A157" i="12"/>
  <c r="A154" i="26"/>
  <c r="L152" i="29"/>
  <c r="D67" i="18"/>
  <c r="F67" i="18"/>
  <c r="Q153" i="8"/>
  <c r="R153" i="8" s="1"/>
  <c r="A15" i="10"/>
  <c r="S153" i="8"/>
  <c r="S154" i="8" s="1"/>
  <c r="S156" i="8" s="1"/>
  <c r="E72" i="18" l="1"/>
  <c r="F68" i="18"/>
  <c r="F72" i="18"/>
  <c r="G68" i="18"/>
  <c r="G72" i="18"/>
  <c r="H68" i="18"/>
  <c r="I154" i="29"/>
  <c r="J154" i="29"/>
  <c r="H154" i="29"/>
  <c r="G154" i="29"/>
  <c r="K154" i="29"/>
  <c r="I67" i="18"/>
  <c r="D68" i="18"/>
  <c r="C72" i="18"/>
  <c r="A155" i="29"/>
  <c r="A158" i="12"/>
  <c r="A155" i="26"/>
  <c r="D72" i="18"/>
  <c r="E68" i="18"/>
  <c r="L153" i="29"/>
  <c r="A16" i="10"/>
  <c r="I155" i="29" l="1"/>
  <c r="K155" i="29"/>
  <c r="J155" i="29"/>
  <c r="H155" i="29"/>
  <c r="G155" i="29"/>
  <c r="L154" i="29"/>
  <c r="A159" i="12"/>
  <c r="A156" i="29"/>
  <c r="A156" i="26"/>
  <c r="H72" i="18"/>
  <c r="I68" i="18"/>
  <c r="A17" i="10"/>
  <c r="A160" i="12" l="1"/>
  <c r="A157" i="29"/>
  <c r="A157" i="26"/>
  <c r="L155" i="29"/>
  <c r="I156" i="29"/>
  <c r="K156" i="29"/>
  <c r="J156" i="29"/>
  <c r="H156" i="29"/>
  <c r="G156" i="29"/>
  <c r="A18" i="10"/>
  <c r="L156" i="29" l="1"/>
  <c r="I157" i="29"/>
  <c r="J157" i="29"/>
  <c r="K157" i="29"/>
  <c r="G157" i="29"/>
  <c r="H157" i="29"/>
  <c r="A158" i="29"/>
  <c r="A161" i="12"/>
  <c r="A158" i="26"/>
  <c r="A19" i="10"/>
  <c r="A159" i="29" l="1"/>
  <c r="A162" i="12"/>
  <c r="A159" i="26"/>
  <c r="L157" i="29"/>
  <c r="I158" i="29"/>
  <c r="J158" i="29"/>
  <c r="H158" i="29"/>
  <c r="K158" i="29"/>
  <c r="G158" i="29"/>
  <c r="A20" i="10"/>
  <c r="L158" i="29" l="1"/>
  <c r="I159" i="29"/>
  <c r="K159" i="29"/>
  <c r="H159" i="29"/>
  <c r="G159" i="29"/>
  <c r="J159" i="29"/>
  <c r="A163" i="12"/>
  <c r="A160" i="29"/>
  <c r="A160" i="26"/>
  <c r="A21" i="10"/>
  <c r="A22" i="10" s="1"/>
  <c r="L159" i="29" l="1"/>
  <c r="I160" i="29"/>
  <c r="K160" i="29"/>
  <c r="J160" i="29"/>
  <c r="H160" i="29"/>
  <c r="G160" i="29"/>
  <c r="A164" i="12"/>
  <c r="A161" i="29"/>
  <c r="A161" i="26"/>
  <c r="A23" i="10"/>
  <c r="A24" i="10" s="1"/>
  <c r="L160" i="29" l="1"/>
  <c r="J161" i="29"/>
  <c r="H161" i="29"/>
  <c r="G161" i="29"/>
  <c r="K161" i="29"/>
  <c r="I161" i="29"/>
  <c r="A162" i="29"/>
  <c r="A165" i="12"/>
  <c r="A162" i="26"/>
  <c r="A25" i="10"/>
  <c r="A26" i="10" s="1"/>
  <c r="A27" i="10" s="1"/>
  <c r="A28" i="10" s="1"/>
  <c r="A29" i="10" s="1"/>
  <c r="A30" i="10" s="1"/>
  <c r="A163" i="29" l="1"/>
  <c r="A166" i="12"/>
  <c r="A163" i="26"/>
  <c r="L161" i="29"/>
  <c r="J162" i="29"/>
  <c r="H162" i="29"/>
  <c r="G162" i="29"/>
  <c r="I162" i="29"/>
  <c r="K162" i="29"/>
  <c r="A31" i="10"/>
  <c r="A32" i="10" s="1"/>
  <c r="L162" i="29" l="1"/>
  <c r="A167" i="12"/>
  <c r="A164" i="29"/>
  <c r="A164" i="26"/>
  <c r="I163" i="29"/>
  <c r="K163" i="29"/>
  <c r="J163" i="29"/>
  <c r="H163" i="29"/>
  <c r="G163" i="29"/>
  <c r="A33" i="10"/>
  <c r="A34" i="10" s="1"/>
  <c r="L163" i="29" l="1"/>
  <c r="I164" i="29"/>
  <c r="K164" i="29"/>
  <c r="J164" i="29"/>
  <c r="H164" i="29"/>
  <c r="G164" i="29"/>
  <c r="A168" i="12"/>
  <c r="A165" i="29"/>
  <c r="A165" i="26"/>
  <c r="A35" i="10"/>
  <c r="A36" i="10" s="1"/>
  <c r="A37" i="10" s="1"/>
  <c r="A166" i="29" l="1"/>
  <c r="A169" i="12"/>
  <c r="A166" i="26"/>
  <c r="L164" i="29"/>
  <c r="I165" i="29"/>
  <c r="J165" i="29"/>
  <c r="K165" i="29"/>
  <c r="G165" i="29"/>
  <c r="H165" i="29"/>
  <c r="O13" i="13"/>
  <c r="F13" i="23" s="1"/>
  <c r="J13" i="13"/>
  <c r="J13" i="24" s="1"/>
  <c r="M13" i="13"/>
  <c r="D13" i="23" s="1"/>
  <c r="H13" i="13"/>
  <c r="H13" i="24" s="1"/>
  <c r="N13" i="13"/>
  <c r="E13" i="23" s="1"/>
  <c r="I13" i="13"/>
  <c r="I13" i="24" s="1"/>
  <c r="B13" i="13"/>
  <c r="B13" i="24" s="1"/>
  <c r="B13" i="21" s="1"/>
  <c r="B13" i="22" s="1"/>
  <c r="A14" i="13"/>
  <c r="K13" i="13"/>
  <c r="K13" i="24" s="1"/>
  <c r="G13" i="13"/>
  <c r="L13" i="13"/>
  <c r="L165" i="29" l="1"/>
  <c r="A167" i="29"/>
  <c r="A170" i="12"/>
  <c r="A167" i="26"/>
  <c r="I166" i="29"/>
  <c r="J166" i="29"/>
  <c r="H166" i="29"/>
  <c r="K166" i="29"/>
  <c r="G166" i="29"/>
  <c r="K13" i="21"/>
  <c r="M14" i="13"/>
  <c r="O14" i="13"/>
  <c r="A15" i="13"/>
  <c r="A16" i="13" s="1"/>
  <c r="A14" i="23"/>
  <c r="L14" i="13"/>
  <c r="A14" i="24"/>
  <c r="N14" i="13"/>
  <c r="E14" i="13"/>
  <c r="D14" i="21" s="1"/>
  <c r="E14" i="21" s="1"/>
  <c r="K14" i="13"/>
  <c r="I14" i="13"/>
  <c r="J14" i="13"/>
  <c r="G14" i="13"/>
  <c r="H14" i="13"/>
  <c r="A14" i="25"/>
  <c r="C14" i="13"/>
  <c r="C14" i="24" s="1"/>
  <c r="C14" i="21" s="1"/>
  <c r="C14" i="22" s="1"/>
  <c r="A14" i="21"/>
  <c r="A14" i="22"/>
  <c r="B14" i="13"/>
  <c r="B14" i="24" s="1"/>
  <c r="B14" i="21" s="1"/>
  <c r="B14" i="22" s="1"/>
  <c r="A14" i="38"/>
  <c r="H13" i="21"/>
  <c r="B13" i="38"/>
  <c r="C13" i="38" s="1"/>
  <c r="B13" i="25"/>
  <c r="B13" i="23"/>
  <c r="G13" i="24"/>
  <c r="I13" i="21"/>
  <c r="J13" i="21"/>
  <c r="C13" i="23"/>
  <c r="Q13" i="13"/>
  <c r="A171" i="12" l="1"/>
  <c r="A168" i="29"/>
  <c r="A168" i="26"/>
  <c r="L166" i="29"/>
  <c r="I167" i="29"/>
  <c r="K167" i="29"/>
  <c r="H167" i="29"/>
  <c r="J167" i="29"/>
  <c r="G167" i="29"/>
  <c r="A17" i="13"/>
  <c r="E17" i="13" s="1"/>
  <c r="D17" i="21" s="1"/>
  <c r="E17" i="21" s="1"/>
  <c r="K13" i="23"/>
  <c r="J13" i="23"/>
  <c r="G13" i="23"/>
  <c r="I13" i="23"/>
  <c r="H13" i="23"/>
  <c r="M13" i="23"/>
  <c r="I13" i="22"/>
  <c r="Q14" i="13"/>
  <c r="H13" i="22"/>
  <c r="D14" i="24"/>
  <c r="E14" i="24" s="1"/>
  <c r="G14" i="24" s="1"/>
  <c r="C14" i="23"/>
  <c r="E14" i="23"/>
  <c r="D14" i="23"/>
  <c r="F14" i="23"/>
  <c r="J13" i="22"/>
  <c r="G13" i="21"/>
  <c r="C13" i="25"/>
  <c r="O13" i="25" s="1"/>
  <c r="B14" i="25"/>
  <c r="B14" i="23"/>
  <c r="B14" i="38"/>
  <c r="C14" i="38" s="1"/>
  <c r="M16" i="13"/>
  <c r="O16" i="13"/>
  <c r="H16" i="13"/>
  <c r="J16" i="13"/>
  <c r="L16" i="13"/>
  <c r="N16" i="13"/>
  <c r="I16" i="13"/>
  <c r="K16" i="13"/>
  <c r="G16" i="13"/>
  <c r="E16" i="13"/>
  <c r="D16" i="21" s="1"/>
  <c r="E16" i="21" s="1"/>
  <c r="A16" i="24"/>
  <c r="D16" i="24" s="1"/>
  <c r="E16" i="24" s="1"/>
  <c r="A16" i="23"/>
  <c r="A16" i="25"/>
  <c r="C16" i="13"/>
  <c r="C16" i="24" s="1"/>
  <c r="C16" i="21" s="1"/>
  <c r="C16" i="22" s="1"/>
  <c r="B16" i="13"/>
  <c r="B16" i="24" s="1"/>
  <c r="B16" i="21" s="1"/>
  <c r="B16" i="22" s="1"/>
  <c r="A16" i="21"/>
  <c r="A16" i="38"/>
  <c r="A16" i="22"/>
  <c r="E15" i="13"/>
  <c r="D15" i="21" s="1"/>
  <c r="E15" i="21" s="1"/>
  <c r="A15" i="23"/>
  <c r="O15" i="13"/>
  <c r="M15" i="13"/>
  <c r="L15" i="13"/>
  <c r="N15" i="13"/>
  <c r="J15" i="13"/>
  <c r="A15" i="24"/>
  <c r="D15" i="24" s="1"/>
  <c r="E15" i="24" s="1"/>
  <c r="K15" i="13"/>
  <c r="G15" i="13"/>
  <c r="H15" i="13"/>
  <c r="A15" i="25"/>
  <c r="I15" i="13"/>
  <c r="B15" i="13"/>
  <c r="B15" i="24" s="1"/>
  <c r="B15" i="21" s="1"/>
  <c r="B15" i="22" s="1"/>
  <c r="C15" i="13"/>
  <c r="C15" i="24" s="1"/>
  <c r="C15" i="21" s="1"/>
  <c r="C15" i="22" s="1"/>
  <c r="A15" i="38"/>
  <c r="A15" i="22"/>
  <c r="A15" i="21"/>
  <c r="K13" i="22"/>
  <c r="H17" i="13" l="1"/>
  <c r="A18" i="13"/>
  <c r="I14" i="24"/>
  <c r="I14" i="21" s="1"/>
  <c r="A17" i="25"/>
  <c r="L167" i="29"/>
  <c r="I168" i="29"/>
  <c r="K168" i="29"/>
  <c r="J168" i="29"/>
  <c r="H168" i="29"/>
  <c r="G168" i="29"/>
  <c r="A172" i="12"/>
  <c r="A169" i="29"/>
  <c r="A169" i="26"/>
  <c r="L17" i="13"/>
  <c r="J17" i="13"/>
  <c r="J14" i="24"/>
  <c r="J14" i="21" s="1"/>
  <c r="A17" i="38"/>
  <c r="G17" i="13"/>
  <c r="K17" i="13"/>
  <c r="A17" i="23"/>
  <c r="A17" i="22"/>
  <c r="B17" i="13"/>
  <c r="B17" i="24" s="1"/>
  <c r="B17" i="21" s="1"/>
  <c r="B17" i="22" s="1"/>
  <c r="B17" i="25" s="1"/>
  <c r="N17" i="13"/>
  <c r="O17" i="13"/>
  <c r="F17" i="23" s="1"/>
  <c r="A17" i="24"/>
  <c r="D17" i="24" s="1"/>
  <c r="E17" i="24" s="1"/>
  <c r="H17" i="24" s="1"/>
  <c r="H17" i="21" s="1"/>
  <c r="H17" i="22" s="1"/>
  <c r="H14" i="24"/>
  <c r="H14" i="21" s="1"/>
  <c r="A17" i="21"/>
  <c r="C17" i="13"/>
  <c r="C17" i="24" s="1"/>
  <c r="C17" i="21" s="1"/>
  <c r="C17" i="22" s="1"/>
  <c r="I17" i="13"/>
  <c r="I17" i="24" s="1"/>
  <c r="I17" i="21" s="1"/>
  <c r="I17" i="22" s="1"/>
  <c r="M17" i="13"/>
  <c r="I16" i="24"/>
  <c r="I16" i="21" s="1"/>
  <c r="I16" i="22" s="1"/>
  <c r="K14" i="24"/>
  <c r="K14" i="21" s="1"/>
  <c r="Q16" i="13"/>
  <c r="G14" i="21"/>
  <c r="G14" i="22" s="1"/>
  <c r="K13" i="25"/>
  <c r="H15" i="24"/>
  <c r="H15" i="21" s="1"/>
  <c r="H15" i="22" s="1"/>
  <c r="J15" i="24"/>
  <c r="J15" i="21" s="1"/>
  <c r="J15" i="22" s="1"/>
  <c r="C14" i="25"/>
  <c r="O14" i="25" s="1"/>
  <c r="H13" i="25"/>
  <c r="I13" i="25"/>
  <c r="G15" i="24"/>
  <c r="G15" i="21" s="1"/>
  <c r="G15" i="22" s="1"/>
  <c r="G16" i="24"/>
  <c r="G16" i="21" s="1"/>
  <c r="G16" i="22" s="1"/>
  <c r="G13" i="22"/>
  <c r="B15" i="25"/>
  <c r="B15" i="38"/>
  <c r="C15" i="38" s="1"/>
  <c r="B15" i="23"/>
  <c r="F15" i="23"/>
  <c r="E15" i="23"/>
  <c r="D15" i="23"/>
  <c r="C15" i="23"/>
  <c r="I15" i="24"/>
  <c r="I15" i="21" s="1"/>
  <c r="I15" i="22" s="1"/>
  <c r="K15" i="24"/>
  <c r="K15" i="21" s="1"/>
  <c r="K15" i="22" s="1"/>
  <c r="Q15" i="13"/>
  <c r="C16" i="23"/>
  <c r="E16" i="23"/>
  <c r="F16" i="23"/>
  <c r="D16" i="23"/>
  <c r="K16" i="24"/>
  <c r="K16" i="21" s="1"/>
  <c r="K16" i="22" s="1"/>
  <c r="J16" i="24"/>
  <c r="J16" i="21" s="1"/>
  <c r="J16" i="22" s="1"/>
  <c r="L18" i="13"/>
  <c r="N18" i="13"/>
  <c r="I18" i="13"/>
  <c r="K18" i="13"/>
  <c r="G18" i="13"/>
  <c r="E18" i="13"/>
  <c r="D18" i="21" s="1"/>
  <c r="E18" i="21" s="1"/>
  <c r="H18" i="13"/>
  <c r="O18" i="13"/>
  <c r="J18" i="13"/>
  <c r="M18" i="13"/>
  <c r="A18" i="24"/>
  <c r="D18" i="24" s="1"/>
  <c r="E18" i="24" s="1"/>
  <c r="A18" i="23"/>
  <c r="A18" i="25"/>
  <c r="B18" i="13"/>
  <c r="B18" i="24" s="1"/>
  <c r="B18" i="21" s="1"/>
  <c r="B18" i="22" s="1"/>
  <c r="C18" i="13"/>
  <c r="C18" i="24" s="1"/>
  <c r="C18" i="21" s="1"/>
  <c r="C18" i="22" s="1"/>
  <c r="A18" i="38"/>
  <c r="A18" i="22"/>
  <c r="A18" i="21"/>
  <c r="B16" i="25"/>
  <c r="B16" i="38"/>
  <c r="C16" i="38" s="1"/>
  <c r="B16" i="23"/>
  <c r="H16" i="24"/>
  <c r="H16" i="21" s="1"/>
  <c r="H16" i="22" s="1"/>
  <c r="J13" i="25"/>
  <c r="K14" i="23"/>
  <c r="J14" i="23"/>
  <c r="I14" i="23"/>
  <c r="H14" i="23"/>
  <c r="G14" i="23"/>
  <c r="M14" i="23"/>
  <c r="A19" i="13"/>
  <c r="E17" i="23" l="1"/>
  <c r="G17" i="24"/>
  <c r="G17" i="21" s="1"/>
  <c r="G17" i="22" s="1"/>
  <c r="L168" i="29"/>
  <c r="I169" i="29"/>
  <c r="J169" i="29"/>
  <c r="K169" i="29"/>
  <c r="H169" i="29"/>
  <c r="G169" i="29"/>
  <c r="A170" i="29"/>
  <c r="A173" i="12"/>
  <c r="A170" i="26"/>
  <c r="Q17" i="13"/>
  <c r="B17" i="38"/>
  <c r="C17" i="38" s="1"/>
  <c r="J17" i="24"/>
  <c r="J17" i="21" s="1"/>
  <c r="J17" i="22" s="1"/>
  <c r="D17" i="23"/>
  <c r="K17" i="24"/>
  <c r="K17" i="21" s="1"/>
  <c r="K17" i="22" s="1"/>
  <c r="B17" i="23"/>
  <c r="C17" i="23"/>
  <c r="Q18" i="13"/>
  <c r="J18" i="24"/>
  <c r="J18" i="21" s="1"/>
  <c r="J18" i="22" s="1"/>
  <c r="G18" i="24"/>
  <c r="G18" i="21" s="1"/>
  <c r="G18" i="22" s="1"/>
  <c r="J14" i="22"/>
  <c r="C16" i="25"/>
  <c r="O16" i="25" s="1"/>
  <c r="C18" i="23"/>
  <c r="E18" i="23"/>
  <c r="D18" i="23"/>
  <c r="F18" i="23"/>
  <c r="K18" i="24"/>
  <c r="H16" i="23"/>
  <c r="H16" i="25" s="1"/>
  <c r="J16" i="23"/>
  <c r="J16" i="25" s="1"/>
  <c r="G16" i="23"/>
  <c r="G16" i="25" s="1"/>
  <c r="I16" i="23"/>
  <c r="I16" i="25" s="1"/>
  <c r="K16" i="23"/>
  <c r="K16" i="25" s="1"/>
  <c r="M16" i="23"/>
  <c r="K15" i="23"/>
  <c r="K15" i="25" s="1"/>
  <c r="S72" i="18" s="1"/>
  <c r="J15" i="23"/>
  <c r="J15" i="25" s="1"/>
  <c r="R72" i="18" s="1"/>
  <c r="G15" i="23"/>
  <c r="G15" i="25" s="1"/>
  <c r="O72" i="18" s="1"/>
  <c r="H15" i="23"/>
  <c r="H15" i="25" s="1"/>
  <c r="P72" i="18" s="1"/>
  <c r="I15" i="23"/>
  <c r="I15" i="25" s="1"/>
  <c r="Q72" i="18" s="1"/>
  <c r="M15" i="23"/>
  <c r="M19" i="13"/>
  <c r="O19" i="13"/>
  <c r="H19" i="13"/>
  <c r="J19" i="13"/>
  <c r="G19" i="13"/>
  <c r="E19" i="13"/>
  <c r="D19" i="21" s="1"/>
  <c r="E19" i="21" s="1"/>
  <c r="K19" i="13"/>
  <c r="N19" i="13"/>
  <c r="I19" i="13"/>
  <c r="L19" i="13"/>
  <c r="A19" i="24"/>
  <c r="D19" i="24" s="1"/>
  <c r="E19" i="24" s="1"/>
  <c r="A19" i="23"/>
  <c r="A19" i="25"/>
  <c r="C19" i="13"/>
  <c r="C19" i="24" s="1"/>
  <c r="C19" i="21" s="1"/>
  <c r="C19" i="22" s="1"/>
  <c r="B19" i="13"/>
  <c r="B19" i="24" s="1"/>
  <c r="B19" i="21" s="1"/>
  <c r="B19" i="22" s="1"/>
  <c r="A19" i="38"/>
  <c r="A19" i="21"/>
  <c r="A19" i="22"/>
  <c r="A20" i="13"/>
  <c r="A21" i="13" s="1"/>
  <c r="H18" i="24"/>
  <c r="H18" i="21" s="1"/>
  <c r="H18" i="22" s="1"/>
  <c r="I18" i="24"/>
  <c r="I18" i="21" s="1"/>
  <c r="I18" i="22" s="1"/>
  <c r="H14" i="22"/>
  <c r="K14" i="22"/>
  <c r="B18" i="25"/>
  <c r="B18" i="38"/>
  <c r="C18" i="38" s="1"/>
  <c r="B18" i="23"/>
  <c r="I14" i="22"/>
  <c r="C15" i="25"/>
  <c r="O15" i="25" s="1"/>
  <c r="G13" i="25"/>
  <c r="G14" i="25"/>
  <c r="C17" i="25"/>
  <c r="O17" i="25" s="1"/>
  <c r="H17" i="23" l="1"/>
  <c r="H17" i="25" s="1"/>
  <c r="L169" i="29"/>
  <c r="A171" i="29"/>
  <c r="A174" i="12"/>
  <c r="A171" i="26"/>
  <c r="I170" i="29"/>
  <c r="J170" i="29"/>
  <c r="H170" i="29"/>
  <c r="G170" i="29"/>
  <c r="K170" i="29"/>
  <c r="K17" i="23"/>
  <c r="K17" i="25" s="1"/>
  <c r="I17" i="23"/>
  <c r="I17" i="25" s="1"/>
  <c r="G17" i="23"/>
  <c r="G17" i="25" s="1"/>
  <c r="I19" i="24"/>
  <c r="I19" i="21" s="1"/>
  <c r="I19" i="22" s="1"/>
  <c r="M17" i="23"/>
  <c r="J17" i="23"/>
  <c r="J17" i="25" s="1"/>
  <c r="G19" i="24"/>
  <c r="G19" i="21" s="1"/>
  <c r="G19" i="22" s="1"/>
  <c r="J19" i="24"/>
  <c r="J19" i="21" s="1"/>
  <c r="L13" i="25"/>
  <c r="A22" i="13"/>
  <c r="A23" i="13" s="1"/>
  <c r="D19" i="23"/>
  <c r="F19" i="23"/>
  <c r="C19" i="23"/>
  <c r="E19" i="23"/>
  <c r="I14" i="25"/>
  <c r="C18" i="25"/>
  <c r="O18" i="25" s="1"/>
  <c r="G20" i="13"/>
  <c r="E20" i="13"/>
  <c r="D20" i="21" s="1"/>
  <c r="E20" i="21" s="1"/>
  <c r="L20" i="13"/>
  <c r="N20" i="13"/>
  <c r="I20" i="13"/>
  <c r="K20" i="13"/>
  <c r="M20" i="13"/>
  <c r="O20" i="13"/>
  <c r="H20" i="13"/>
  <c r="J20" i="13"/>
  <c r="A20" i="24"/>
  <c r="A20" i="23"/>
  <c r="B20" i="13"/>
  <c r="B20" i="24" s="1"/>
  <c r="B20" i="21" s="1"/>
  <c r="B20" i="22" s="1"/>
  <c r="A20" i="25"/>
  <c r="A20" i="38"/>
  <c r="A20" i="22"/>
  <c r="C20" i="13"/>
  <c r="C20" i="24" s="1"/>
  <c r="C20" i="21" s="1"/>
  <c r="C20" i="22" s="1"/>
  <c r="A20" i="21"/>
  <c r="B19" i="25"/>
  <c r="B19" i="38"/>
  <c r="C19" i="38" s="1"/>
  <c r="B19" i="23"/>
  <c r="K19" i="24"/>
  <c r="K19" i="21" s="1"/>
  <c r="K19" i="22" s="1"/>
  <c r="H19" i="24"/>
  <c r="H19" i="21" s="1"/>
  <c r="K18" i="21"/>
  <c r="G18" i="23"/>
  <c r="G18" i="25" s="1"/>
  <c r="I18" i="23"/>
  <c r="I18" i="25" s="1"/>
  <c r="K18" i="23"/>
  <c r="J18" i="23"/>
  <c r="J18" i="25" s="1"/>
  <c r="H18" i="23"/>
  <c r="H18" i="25" s="1"/>
  <c r="M18" i="23"/>
  <c r="L16" i="25"/>
  <c r="K14" i="25"/>
  <c r="L15" i="25"/>
  <c r="Q19" i="13"/>
  <c r="J14" i="25"/>
  <c r="H14" i="25"/>
  <c r="L21" i="13"/>
  <c r="N21" i="13"/>
  <c r="I21" i="13"/>
  <c r="K21" i="13"/>
  <c r="H21" i="13"/>
  <c r="G21" i="13"/>
  <c r="M21" i="13"/>
  <c r="J21" i="13"/>
  <c r="E21" i="13"/>
  <c r="D21" i="21" s="1"/>
  <c r="E21" i="21" s="1"/>
  <c r="O21" i="13"/>
  <c r="A21" i="24"/>
  <c r="D21" i="24" s="1"/>
  <c r="E21" i="24" s="1"/>
  <c r="A21" i="23"/>
  <c r="C21" i="13"/>
  <c r="C21" i="24" s="1"/>
  <c r="C21" i="21" s="1"/>
  <c r="C21" i="22" s="1"/>
  <c r="B21" i="13"/>
  <c r="B21" i="24" s="1"/>
  <c r="B21" i="21" s="1"/>
  <c r="B21" i="22" s="1"/>
  <c r="A21" i="38"/>
  <c r="A21" i="21"/>
  <c r="A21" i="22"/>
  <c r="A21" i="25"/>
  <c r="A175" i="12" l="1"/>
  <c r="A172" i="29"/>
  <c r="A172" i="26"/>
  <c r="I171" i="29"/>
  <c r="K171" i="29"/>
  <c r="J171" i="29"/>
  <c r="H171" i="29"/>
  <c r="G171" i="29"/>
  <c r="L170" i="29"/>
  <c r="L17" i="25"/>
  <c r="G17" i="38" s="1"/>
  <c r="L17" i="38" s="1"/>
  <c r="J21" i="24"/>
  <c r="J21" i="21" s="1"/>
  <c r="J21" i="22" s="1"/>
  <c r="K21" i="24"/>
  <c r="K21" i="21" s="1"/>
  <c r="K21" i="22" s="1"/>
  <c r="I21" i="24"/>
  <c r="I21" i="21" s="1"/>
  <c r="I21" i="22" s="1"/>
  <c r="G21" i="24"/>
  <c r="G21" i="21" s="1"/>
  <c r="G21" i="22" s="1"/>
  <c r="H21" i="24"/>
  <c r="H21" i="21" s="1"/>
  <c r="H21" i="22" s="1"/>
  <c r="Q21" i="13"/>
  <c r="A23" i="23"/>
  <c r="N23" i="13"/>
  <c r="O23" i="13"/>
  <c r="M23" i="13"/>
  <c r="L23" i="13"/>
  <c r="A23" i="24"/>
  <c r="D23" i="24" s="1"/>
  <c r="E23" i="24" s="1"/>
  <c r="J23" i="13"/>
  <c r="E23" i="13"/>
  <c r="D23" i="21" s="1"/>
  <c r="E23" i="21" s="1"/>
  <c r="K23" i="13"/>
  <c r="G23" i="13"/>
  <c r="G23" i="24" s="1"/>
  <c r="I23" i="13"/>
  <c r="H23" i="13"/>
  <c r="C23" i="13"/>
  <c r="C23" i="24" s="1"/>
  <c r="C23" i="21" s="1"/>
  <c r="C23" i="22" s="1"/>
  <c r="B23" i="13"/>
  <c r="B23" i="24" s="1"/>
  <c r="B23" i="21" s="1"/>
  <c r="B23" i="22" s="1"/>
  <c r="A23" i="38"/>
  <c r="A23" i="22"/>
  <c r="A23" i="25"/>
  <c r="A23" i="21"/>
  <c r="J16" i="38"/>
  <c r="L16" i="38" s="1"/>
  <c r="E16" i="25"/>
  <c r="D16" i="25"/>
  <c r="D20" i="24"/>
  <c r="E20" i="24" s="1"/>
  <c r="I20" i="24" s="1"/>
  <c r="Q20" i="13"/>
  <c r="H19" i="23"/>
  <c r="J19" i="23"/>
  <c r="G19" i="23"/>
  <c r="G19" i="25" s="1"/>
  <c r="I19" i="23"/>
  <c r="I19" i="25" s="1"/>
  <c r="K19" i="23"/>
  <c r="K19" i="25" s="1"/>
  <c r="M19" i="23"/>
  <c r="L22" i="13"/>
  <c r="N22" i="13"/>
  <c r="H22" i="13"/>
  <c r="M22" i="13"/>
  <c r="J22" i="13"/>
  <c r="K22" i="13"/>
  <c r="E22" i="13"/>
  <c r="D22" i="21" s="1"/>
  <c r="E22" i="21" s="1"/>
  <c r="O22" i="13"/>
  <c r="I22" i="13"/>
  <c r="A22" i="23"/>
  <c r="A22" i="24"/>
  <c r="D22" i="24" s="1"/>
  <c r="E22" i="24" s="1"/>
  <c r="G22" i="13"/>
  <c r="B22" i="13"/>
  <c r="B22" i="24" s="1"/>
  <c r="B22" i="21" s="1"/>
  <c r="B22" i="22" s="1"/>
  <c r="C22" i="13"/>
  <c r="C22" i="24" s="1"/>
  <c r="C22" i="21" s="1"/>
  <c r="C22" i="22" s="1"/>
  <c r="A22" i="25"/>
  <c r="A22" i="21"/>
  <c r="A22" i="38"/>
  <c r="A22" i="22"/>
  <c r="D15" i="25"/>
  <c r="E15" i="25"/>
  <c r="G15" i="38"/>
  <c r="L15" i="38" s="1"/>
  <c r="A24" i="13"/>
  <c r="B20" i="25"/>
  <c r="B20" i="38"/>
  <c r="C20" i="38" s="1"/>
  <c r="B20" i="23"/>
  <c r="J19" i="22"/>
  <c r="D13" i="25"/>
  <c r="H13" i="38"/>
  <c r="L13" i="38" s="1"/>
  <c r="E13" i="25"/>
  <c r="D21" i="23"/>
  <c r="E21" i="23"/>
  <c r="F21" i="23"/>
  <c r="C21" i="23"/>
  <c r="B21" i="25"/>
  <c r="B21" i="23"/>
  <c r="B21" i="38"/>
  <c r="C21" i="38" s="1"/>
  <c r="K18" i="22"/>
  <c r="H19" i="22"/>
  <c r="C19" i="25"/>
  <c r="O19" i="25" s="1"/>
  <c r="D20" i="23"/>
  <c r="F20" i="23"/>
  <c r="E20" i="23"/>
  <c r="C20" i="23"/>
  <c r="L14" i="25"/>
  <c r="E17" i="25" l="1"/>
  <c r="A176" i="12"/>
  <c r="A173" i="29"/>
  <c r="A173" i="26"/>
  <c r="I172" i="29"/>
  <c r="K172" i="29"/>
  <c r="J172" i="29"/>
  <c r="H172" i="29"/>
  <c r="G172" i="29"/>
  <c r="L171" i="29"/>
  <c r="D17" i="25"/>
  <c r="G20" i="24"/>
  <c r="G20" i="21" s="1"/>
  <c r="H23" i="24"/>
  <c r="H23" i="21" s="1"/>
  <c r="H23" i="22" s="1"/>
  <c r="H20" i="24"/>
  <c r="K20" i="24"/>
  <c r="G23" i="21"/>
  <c r="G23" i="22" s="1"/>
  <c r="J20" i="24"/>
  <c r="J20" i="21" s="1"/>
  <c r="K23" i="24"/>
  <c r="K23" i="21" s="1"/>
  <c r="K23" i="22" s="1"/>
  <c r="I23" i="24"/>
  <c r="I23" i="21" s="1"/>
  <c r="I23" i="22" s="1"/>
  <c r="J23" i="24"/>
  <c r="J23" i="21" s="1"/>
  <c r="J23" i="22" s="1"/>
  <c r="D14" i="25"/>
  <c r="E14" i="25"/>
  <c r="I14" i="38"/>
  <c r="L14" i="38" s="1"/>
  <c r="E17" i="38"/>
  <c r="D17" i="38"/>
  <c r="G20" i="23"/>
  <c r="I20" i="23"/>
  <c r="H20" i="23"/>
  <c r="J20" i="23"/>
  <c r="K20" i="23"/>
  <c r="M20" i="23"/>
  <c r="H19" i="25"/>
  <c r="D13" i="38"/>
  <c r="E13" i="38"/>
  <c r="I20" i="21"/>
  <c r="C20" i="25"/>
  <c r="O20" i="25" s="1"/>
  <c r="K20" i="21"/>
  <c r="H22" i="24"/>
  <c r="H22" i="21" s="1"/>
  <c r="H22" i="22" s="1"/>
  <c r="C21" i="25"/>
  <c r="O21" i="25" s="1"/>
  <c r="H20" i="21"/>
  <c r="E24" i="13"/>
  <c r="D24" i="21" s="1"/>
  <c r="E24" i="21" s="1"/>
  <c r="L24" i="13"/>
  <c r="G24" i="13"/>
  <c r="M24" i="13"/>
  <c r="O24" i="13"/>
  <c r="H24" i="13"/>
  <c r="J24" i="13"/>
  <c r="N24" i="13"/>
  <c r="I24" i="13"/>
  <c r="K24" i="13"/>
  <c r="A24" i="24"/>
  <c r="D24" i="24" s="1"/>
  <c r="E24" i="24" s="1"/>
  <c r="A24" i="23"/>
  <c r="A24" i="25"/>
  <c r="C24" i="13"/>
  <c r="C24" i="24" s="1"/>
  <c r="C24" i="21" s="1"/>
  <c r="C24" i="22" s="1"/>
  <c r="A24" i="38"/>
  <c r="B24" i="13"/>
  <c r="B24" i="24" s="1"/>
  <c r="B24" i="21" s="1"/>
  <c r="B24" i="22" s="1"/>
  <c r="A24" i="21"/>
  <c r="A24" i="22"/>
  <c r="F22" i="23"/>
  <c r="D22" i="23"/>
  <c r="C22" i="23"/>
  <c r="E22" i="23"/>
  <c r="K22" i="24"/>
  <c r="K22" i="21" s="1"/>
  <c r="K22" i="22" s="1"/>
  <c r="D16" i="38"/>
  <c r="E16" i="38"/>
  <c r="B23" i="25"/>
  <c r="B23" i="23"/>
  <c r="B23" i="38"/>
  <c r="C23" i="38" s="1"/>
  <c r="K18" i="25"/>
  <c r="J19" i="25"/>
  <c r="B22" i="25"/>
  <c r="B22" i="38"/>
  <c r="C22" i="38" s="1"/>
  <c r="B22" i="23"/>
  <c r="I22" i="24"/>
  <c r="I22" i="21" s="1"/>
  <c r="I22" i="22" s="1"/>
  <c r="J22" i="24"/>
  <c r="J22" i="21" s="1"/>
  <c r="J22" i="22" s="1"/>
  <c r="Q22" i="13"/>
  <c r="Q23" i="13"/>
  <c r="F23" i="23"/>
  <c r="E23" i="23"/>
  <c r="D23" i="23"/>
  <c r="C23" i="23"/>
  <c r="G21" i="23"/>
  <c r="G21" i="25" s="1"/>
  <c r="I21" i="23"/>
  <c r="I21" i="25" s="1"/>
  <c r="K21" i="23"/>
  <c r="K21" i="25" s="1"/>
  <c r="H21" i="23"/>
  <c r="H21" i="25" s="1"/>
  <c r="J21" i="23"/>
  <c r="J21" i="25" s="1"/>
  <c r="M21" i="23"/>
  <c r="E15" i="38"/>
  <c r="D15" i="38"/>
  <c r="A25" i="13"/>
  <c r="G22" i="24"/>
  <c r="G22" i="21" s="1"/>
  <c r="G22" i="22" s="1"/>
  <c r="I173" i="29" l="1"/>
  <c r="J173" i="29"/>
  <c r="K173" i="29"/>
  <c r="G173" i="29"/>
  <c r="H173" i="29"/>
  <c r="L172" i="29"/>
  <c r="A174" i="29"/>
  <c r="A177" i="12"/>
  <c r="A174" i="26"/>
  <c r="K24" i="24"/>
  <c r="K24" i="21" s="1"/>
  <c r="K24" i="22" s="1"/>
  <c r="H24" i="24"/>
  <c r="H24" i="21" s="1"/>
  <c r="H24" i="22" s="1"/>
  <c r="Q24" i="13"/>
  <c r="L21" i="25"/>
  <c r="D21" i="25" s="1"/>
  <c r="K23" i="23"/>
  <c r="K23" i="25" s="1"/>
  <c r="J23" i="23"/>
  <c r="J23" i="25" s="1"/>
  <c r="I23" i="23"/>
  <c r="I23" i="25" s="1"/>
  <c r="H23" i="23"/>
  <c r="H23" i="25" s="1"/>
  <c r="G23" i="23"/>
  <c r="G23" i="25" s="1"/>
  <c r="M23" i="23"/>
  <c r="C22" i="25"/>
  <c r="O22" i="25" s="1"/>
  <c r="J24" i="24"/>
  <c r="J24" i="21" s="1"/>
  <c r="J24" i="22" s="1"/>
  <c r="G24" i="24"/>
  <c r="G24" i="21" s="1"/>
  <c r="G24" i="22" s="1"/>
  <c r="H20" i="22"/>
  <c r="I20" i="22"/>
  <c r="H25" i="13"/>
  <c r="E25" i="13"/>
  <c r="D25" i="21" s="1"/>
  <c r="E25" i="21" s="1"/>
  <c r="I25" i="13"/>
  <c r="L25" i="13"/>
  <c r="N25" i="13"/>
  <c r="M25" i="13"/>
  <c r="O25" i="13"/>
  <c r="J25" i="13"/>
  <c r="K25" i="13"/>
  <c r="A25" i="24"/>
  <c r="D25" i="24" s="1"/>
  <c r="E25" i="24" s="1"/>
  <c r="A25" i="23"/>
  <c r="A25" i="25"/>
  <c r="A25" i="38"/>
  <c r="C25" i="13"/>
  <c r="C25" i="24" s="1"/>
  <c r="C25" i="21" s="1"/>
  <c r="C25" i="22" s="1"/>
  <c r="B25" i="13"/>
  <c r="B25" i="24" s="1"/>
  <c r="B25" i="21" s="1"/>
  <c r="B25" i="22" s="1"/>
  <c r="A25" i="21"/>
  <c r="A25" i="22"/>
  <c r="G25" i="13"/>
  <c r="G25" i="24" s="1"/>
  <c r="G25" i="21" s="1"/>
  <c r="G25" i="22" s="1"/>
  <c r="A26" i="13"/>
  <c r="L18" i="25"/>
  <c r="K20" i="22"/>
  <c r="D14" i="38"/>
  <c r="E14" i="38"/>
  <c r="H22" i="23"/>
  <c r="H22" i="25" s="1"/>
  <c r="H22" i="38" s="1"/>
  <c r="K22" i="23"/>
  <c r="K22" i="25" s="1"/>
  <c r="K22" i="38" s="1"/>
  <c r="J22" i="23"/>
  <c r="J22" i="25" s="1"/>
  <c r="I22" i="23"/>
  <c r="I22" i="25" s="1"/>
  <c r="G22" i="23"/>
  <c r="G22" i="25" s="1"/>
  <c r="M22" i="23"/>
  <c r="I24" i="24"/>
  <c r="I24" i="21" s="1"/>
  <c r="I24" i="22" s="1"/>
  <c r="G20" i="22"/>
  <c r="C23" i="25"/>
  <c r="O23" i="25" s="1"/>
  <c r="J20" i="22"/>
  <c r="B24" i="25"/>
  <c r="B24" i="38"/>
  <c r="C24" i="38" s="1"/>
  <c r="B24" i="23"/>
  <c r="C24" i="23"/>
  <c r="E24" i="23"/>
  <c r="F24" i="23"/>
  <c r="D24" i="23"/>
  <c r="L19" i="25"/>
  <c r="I174" i="29" l="1"/>
  <c r="J174" i="29"/>
  <c r="H174" i="29"/>
  <c r="K174" i="29"/>
  <c r="G174" i="29"/>
  <c r="L173" i="29"/>
  <c r="A175" i="29"/>
  <c r="A178" i="12"/>
  <c r="A175" i="26"/>
  <c r="G21" i="38"/>
  <c r="L21" i="38" s="1"/>
  <c r="E21" i="25"/>
  <c r="I22" i="38"/>
  <c r="J22" i="38"/>
  <c r="K25" i="24"/>
  <c r="K25" i="21" s="1"/>
  <c r="H25" i="24"/>
  <c r="H25" i="21" s="1"/>
  <c r="I20" i="25"/>
  <c r="J20" i="25"/>
  <c r="G20" i="25"/>
  <c r="L22" i="25"/>
  <c r="G22" i="38"/>
  <c r="J25" i="24"/>
  <c r="J25" i="21" s="1"/>
  <c r="Q25" i="13"/>
  <c r="I19" i="38"/>
  <c r="L19" i="38" s="1"/>
  <c r="D19" i="25"/>
  <c r="E19" i="25"/>
  <c r="C24" i="25"/>
  <c r="O24" i="25" s="1"/>
  <c r="G18" i="38"/>
  <c r="L18" i="38" s="1"/>
  <c r="E18" i="25"/>
  <c r="D18" i="25"/>
  <c r="L26" i="13"/>
  <c r="N26" i="13"/>
  <c r="I26" i="13"/>
  <c r="K26" i="13"/>
  <c r="G26" i="13"/>
  <c r="E26" i="13"/>
  <c r="D26" i="21" s="1"/>
  <c r="E26" i="21" s="1"/>
  <c r="H26" i="13"/>
  <c r="O26" i="13"/>
  <c r="J26" i="13"/>
  <c r="M26" i="13"/>
  <c r="A26" i="24"/>
  <c r="D26" i="24" s="1"/>
  <c r="E26" i="24" s="1"/>
  <c r="A26" i="23"/>
  <c r="A26" i="25"/>
  <c r="C26" i="13"/>
  <c r="C26" i="24" s="1"/>
  <c r="C26" i="21" s="1"/>
  <c r="C26" i="22" s="1"/>
  <c r="B26" i="13"/>
  <c r="B26" i="24" s="1"/>
  <c r="B26" i="21" s="1"/>
  <c r="B26" i="22" s="1"/>
  <c r="A26" i="38"/>
  <c r="A26" i="22"/>
  <c r="A26" i="21"/>
  <c r="A27" i="13"/>
  <c r="B25" i="25"/>
  <c r="B25" i="38"/>
  <c r="C25" i="38" s="1"/>
  <c r="B25" i="23"/>
  <c r="D25" i="23"/>
  <c r="F25" i="23"/>
  <c r="E25" i="23"/>
  <c r="C25" i="23"/>
  <c r="I25" i="24"/>
  <c r="I25" i="21" s="1"/>
  <c r="I25" i="22" s="1"/>
  <c r="L23" i="25"/>
  <c r="E21" i="38"/>
  <c r="D21" i="38"/>
  <c r="H24" i="23"/>
  <c r="H24" i="25" s="1"/>
  <c r="J24" i="23"/>
  <c r="J24" i="25" s="1"/>
  <c r="G24" i="23"/>
  <c r="G24" i="25" s="1"/>
  <c r="I24" i="23"/>
  <c r="I24" i="25" s="1"/>
  <c r="K24" i="23"/>
  <c r="K24" i="25" s="1"/>
  <c r="M24" i="23"/>
  <c r="K20" i="25"/>
  <c r="H20" i="25"/>
  <c r="I175" i="29" l="1"/>
  <c r="K175" i="29"/>
  <c r="H175" i="29"/>
  <c r="J175" i="29"/>
  <c r="G175" i="29"/>
  <c r="A179" i="12"/>
  <c r="A176" i="29"/>
  <c r="A176" i="26"/>
  <c r="L174" i="29"/>
  <c r="J26" i="24"/>
  <c r="L22" i="38"/>
  <c r="D22" i="38" s="1"/>
  <c r="G26" i="24"/>
  <c r="G26" i="21" s="1"/>
  <c r="L24" i="25"/>
  <c r="E24" i="25" s="1"/>
  <c r="C25" i="25"/>
  <c r="O25" i="25" s="1"/>
  <c r="C26" i="23"/>
  <c r="E26" i="23"/>
  <c r="D26" i="23"/>
  <c r="F26" i="23"/>
  <c r="K26" i="24"/>
  <c r="K26" i="21" s="1"/>
  <c r="K26" i="22" s="1"/>
  <c r="E19" i="38"/>
  <c r="D19" i="38"/>
  <c r="H25" i="22"/>
  <c r="M27" i="13"/>
  <c r="O27" i="13"/>
  <c r="H27" i="13"/>
  <c r="J27" i="13"/>
  <c r="L27" i="13"/>
  <c r="N27" i="13"/>
  <c r="I27" i="13"/>
  <c r="K27" i="13"/>
  <c r="E27" i="13"/>
  <c r="D27" i="21" s="1"/>
  <c r="E27" i="21" s="1"/>
  <c r="G27" i="13"/>
  <c r="A27" i="24"/>
  <c r="D27" i="24" s="1"/>
  <c r="E27" i="24" s="1"/>
  <c r="A27" i="23"/>
  <c r="A27" i="25"/>
  <c r="C27" i="13"/>
  <c r="C27" i="24" s="1"/>
  <c r="C27" i="21" s="1"/>
  <c r="C27" i="22" s="1"/>
  <c r="B27" i="13"/>
  <c r="B27" i="24" s="1"/>
  <c r="B27" i="21" s="1"/>
  <c r="B27" i="22" s="1"/>
  <c r="A27" i="21"/>
  <c r="A27" i="38"/>
  <c r="A27" i="22"/>
  <c r="A28" i="13"/>
  <c r="B26" i="25"/>
  <c r="B26" i="23"/>
  <c r="B26" i="38"/>
  <c r="C26" i="38" s="1"/>
  <c r="H26" i="24"/>
  <c r="H26" i="21" s="1"/>
  <c r="H26" i="22" s="1"/>
  <c r="I26" i="24"/>
  <c r="I26" i="21" s="1"/>
  <c r="J25" i="22"/>
  <c r="K25" i="22"/>
  <c r="D23" i="25"/>
  <c r="E23" i="25"/>
  <c r="J23" i="38"/>
  <c r="L23" i="38" s="1"/>
  <c r="I25" i="23"/>
  <c r="I25" i="25" s="1"/>
  <c r="H25" i="23"/>
  <c r="J25" i="23"/>
  <c r="K25" i="23"/>
  <c r="G25" i="23"/>
  <c r="G25" i="25" s="1"/>
  <c r="M25" i="23"/>
  <c r="D18" i="38"/>
  <c r="E18" i="38"/>
  <c r="E22" i="38"/>
  <c r="L20" i="25"/>
  <c r="J26" i="21"/>
  <c r="J26" i="22" s="1"/>
  <c r="Q26" i="13"/>
  <c r="E22" i="25"/>
  <c r="D22" i="25"/>
  <c r="L175" i="29" l="1"/>
  <c r="I176" i="29"/>
  <c r="K176" i="29"/>
  <c r="J176" i="29"/>
  <c r="G176" i="29"/>
  <c r="H176" i="29"/>
  <c r="A180" i="12"/>
  <c r="A177" i="29"/>
  <c r="A177" i="26"/>
  <c r="T72" i="18"/>
  <c r="K27" i="24"/>
  <c r="K27" i="21" s="1"/>
  <c r="K27" i="22" s="1"/>
  <c r="J24" i="38"/>
  <c r="L24" i="38" s="1"/>
  <c r="D24" i="38" s="1"/>
  <c r="D24" i="25"/>
  <c r="Q27" i="13"/>
  <c r="I25" i="38"/>
  <c r="G26" i="22"/>
  <c r="G25" i="38"/>
  <c r="J25" i="25"/>
  <c r="I26" i="22"/>
  <c r="C26" i="25"/>
  <c r="O26" i="25" s="1"/>
  <c r="C27" i="23"/>
  <c r="E27" i="23"/>
  <c r="D27" i="23"/>
  <c r="F27" i="23"/>
  <c r="J27" i="24"/>
  <c r="J27" i="21" s="1"/>
  <c r="J27" i="22" s="1"/>
  <c r="H20" i="38"/>
  <c r="L20" i="38" s="1"/>
  <c r="D20" i="25"/>
  <c r="E20" i="25"/>
  <c r="E23" i="38"/>
  <c r="D23" i="38"/>
  <c r="K25" i="25"/>
  <c r="A28" i="24"/>
  <c r="D28" i="24" s="1"/>
  <c r="E28" i="24" s="1"/>
  <c r="L28" i="13"/>
  <c r="K28" i="13"/>
  <c r="A28" i="23"/>
  <c r="O28" i="13"/>
  <c r="E28" i="13"/>
  <c r="D28" i="21" s="1"/>
  <c r="E28" i="21" s="1"/>
  <c r="I28" i="13"/>
  <c r="N28" i="13"/>
  <c r="J28" i="13"/>
  <c r="J28" i="24" s="1"/>
  <c r="M28" i="13"/>
  <c r="G28" i="13"/>
  <c r="H28" i="13"/>
  <c r="B28" i="13"/>
  <c r="B28" i="24" s="1"/>
  <c r="B28" i="21" s="1"/>
  <c r="B28" i="22" s="1"/>
  <c r="A28" i="38"/>
  <c r="A28" i="25"/>
  <c r="A28" i="22"/>
  <c r="C28" i="13"/>
  <c r="C28" i="24" s="1"/>
  <c r="C28" i="21" s="1"/>
  <c r="C28" i="22" s="1"/>
  <c r="A28" i="21"/>
  <c r="A29" i="13"/>
  <c r="B27" i="25"/>
  <c r="B27" i="38"/>
  <c r="C27" i="38" s="1"/>
  <c r="B27" i="23"/>
  <c r="I27" i="24"/>
  <c r="I27" i="21" s="1"/>
  <c r="I27" i="22" s="1"/>
  <c r="H27" i="24"/>
  <c r="H27" i="21" s="1"/>
  <c r="H27" i="22" s="1"/>
  <c r="H25" i="25"/>
  <c r="G26" i="23"/>
  <c r="I26" i="23"/>
  <c r="K26" i="23"/>
  <c r="K26" i="25" s="1"/>
  <c r="J26" i="23"/>
  <c r="J26" i="25" s="1"/>
  <c r="H26" i="23"/>
  <c r="H26" i="25" s="1"/>
  <c r="M26" i="23"/>
  <c r="G27" i="24"/>
  <c r="G27" i="21" s="1"/>
  <c r="G27" i="22" s="1"/>
  <c r="L176" i="29" l="1"/>
  <c r="J177" i="29"/>
  <c r="I177" i="29"/>
  <c r="H177" i="29"/>
  <c r="G177" i="29"/>
  <c r="K177" i="29"/>
  <c r="A181" i="12"/>
  <c r="A178" i="29"/>
  <c r="A178" i="26"/>
  <c r="L25" i="25"/>
  <c r="D25" i="25" s="1"/>
  <c r="J28" i="21"/>
  <c r="J28" i="22" s="1"/>
  <c r="E24" i="38"/>
  <c r="H28" i="24"/>
  <c r="H28" i="21" s="1"/>
  <c r="H28" i="22" s="1"/>
  <c r="G28" i="24"/>
  <c r="G28" i="21" s="1"/>
  <c r="G28" i="22" s="1"/>
  <c r="I28" i="24"/>
  <c r="I28" i="21" s="1"/>
  <c r="I28" i="22" s="1"/>
  <c r="K28" i="24"/>
  <c r="K28" i="21" s="1"/>
  <c r="K28" i="22" s="1"/>
  <c r="E25" i="25"/>
  <c r="A29" i="23"/>
  <c r="N29" i="13"/>
  <c r="M29" i="13"/>
  <c r="L29" i="13"/>
  <c r="O29" i="13"/>
  <c r="E29" i="13"/>
  <c r="D29" i="21" s="1"/>
  <c r="E29" i="21" s="1"/>
  <c r="K29" i="13"/>
  <c r="J29" i="13"/>
  <c r="I29" i="13"/>
  <c r="G29" i="13"/>
  <c r="A29" i="38"/>
  <c r="H29" i="13"/>
  <c r="A29" i="24"/>
  <c r="D29" i="24" s="1"/>
  <c r="E29" i="24" s="1"/>
  <c r="C29" i="13"/>
  <c r="C29" i="24" s="1"/>
  <c r="C29" i="21" s="1"/>
  <c r="C29" i="22" s="1"/>
  <c r="B29" i="13"/>
  <c r="B29" i="24" s="1"/>
  <c r="B29" i="21" s="1"/>
  <c r="B29" i="22" s="1"/>
  <c r="A29" i="21"/>
  <c r="A29" i="22"/>
  <c r="A29" i="25"/>
  <c r="A30" i="13"/>
  <c r="H27" i="23"/>
  <c r="H27" i="25" s="1"/>
  <c r="J27" i="23"/>
  <c r="G27" i="23"/>
  <c r="G27" i="25" s="1"/>
  <c r="I27" i="23"/>
  <c r="I27" i="25" s="1"/>
  <c r="K27" i="23"/>
  <c r="K27" i="25" s="1"/>
  <c r="M27" i="23"/>
  <c r="I26" i="25"/>
  <c r="Q28" i="13"/>
  <c r="K25" i="38"/>
  <c r="H25" i="38"/>
  <c r="B28" i="23"/>
  <c r="B28" i="25"/>
  <c r="B28" i="38"/>
  <c r="C28" i="38" s="1"/>
  <c r="D20" i="38"/>
  <c r="E20" i="38"/>
  <c r="J25" i="38"/>
  <c r="C27" i="25"/>
  <c r="O27" i="25" s="1"/>
  <c r="F28" i="23"/>
  <c r="E28" i="23"/>
  <c r="C28" i="23"/>
  <c r="D28" i="23"/>
  <c r="J27" i="25"/>
  <c r="G26" i="25"/>
  <c r="A182" i="12" l="1"/>
  <c r="A179" i="29"/>
  <c r="A179" i="26"/>
  <c r="L177" i="29"/>
  <c r="I178" i="29"/>
  <c r="J178" i="29"/>
  <c r="H178" i="29"/>
  <c r="G178" i="29"/>
  <c r="K178" i="29"/>
  <c r="L25" i="38"/>
  <c r="E25" i="38" s="1"/>
  <c r="H29" i="24"/>
  <c r="H29" i="21" s="1"/>
  <c r="H29" i="22" s="1"/>
  <c r="G29" i="24"/>
  <c r="G29" i="21" s="1"/>
  <c r="G29" i="22" s="1"/>
  <c r="L26" i="25"/>
  <c r="K28" i="23"/>
  <c r="K28" i="25" s="1"/>
  <c r="G28" i="23"/>
  <c r="G28" i="25" s="1"/>
  <c r="J28" i="23"/>
  <c r="J28" i="25" s="1"/>
  <c r="I28" i="23"/>
  <c r="I28" i="25" s="1"/>
  <c r="H28" i="23"/>
  <c r="H28" i="25" s="1"/>
  <c r="M28" i="23"/>
  <c r="I29" i="24"/>
  <c r="I29" i="21" s="1"/>
  <c r="I29" i="22" s="1"/>
  <c r="F29" i="23"/>
  <c r="E29" i="23"/>
  <c r="D29" i="23"/>
  <c r="C29" i="23"/>
  <c r="C28" i="25"/>
  <c r="O28" i="25" s="1"/>
  <c r="J29" i="24"/>
  <c r="J29" i="21" s="1"/>
  <c r="J29" i="22" s="1"/>
  <c r="Q29" i="13"/>
  <c r="L27" i="25"/>
  <c r="M30" i="13"/>
  <c r="O30" i="13"/>
  <c r="I30" i="13"/>
  <c r="G30" i="13"/>
  <c r="E30" i="13"/>
  <c r="D30" i="21" s="1"/>
  <c r="E30" i="21" s="1"/>
  <c r="H30" i="13"/>
  <c r="K30" i="13"/>
  <c r="N30" i="13"/>
  <c r="L30" i="13"/>
  <c r="A30" i="23"/>
  <c r="A30" i="24"/>
  <c r="D30" i="24" s="1"/>
  <c r="E30" i="24" s="1"/>
  <c r="J30" i="13"/>
  <c r="C30" i="13"/>
  <c r="C30" i="24" s="1"/>
  <c r="C30" i="21" s="1"/>
  <c r="C30" i="22" s="1"/>
  <c r="B30" i="13"/>
  <c r="B30" i="24" s="1"/>
  <c r="B30" i="21" s="1"/>
  <c r="B30" i="22" s="1"/>
  <c r="A30" i="25"/>
  <c r="A30" i="38"/>
  <c r="A30" i="21"/>
  <c r="A30" i="22"/>
  <c r="A31" i="13"/>
  <c r="B29" i="25"/>
  <c r="B29" i="38"/>
  <c r="C29" i="38" s="1"/>
  <c r="B29" i="23"/>
  <c r="K29" i="24"/>
  <c r="K29" i="21" s="1"/>
  <c r="K29" i="22" s="1"/>
  <c r="K179" i="29" l="1"/>
  <c r="I179" i="29"/>
  <c r="J179" i="29"/>
  <c r="H179" i="29"/>
  <c r="G179" i="29"/>
  <c r="L178" i="29"/>
  <c r="A180" i="29"/>
  <c r="A183" i="12"/>
  <c r="A180" i="26"/>
  <c r="D25" i="38"/>
  <c r="H30" i="24"/>
  <c r="H30" i="21" s="1"/>
  <c r="H30" i="22" s="1"/>
  <c r="J30" i="24"/>
  <c r="J30" i="21" s="1"/>
  <c r="J30" i="22" s="1"/>
  <c r="Q30" i="13"/>
  <c r="K29" i="23"/>
  <c r="J29" i="23"/>
  <c r="J29" i="25" s="1"/>
  <c r="G29" i="23"/>
  <c r="G29" i="25" s="1"/>
  <c r="I29" i="23"/>
  <c r="I29" i="25" s="1"/>
  <c r="H29" i="23"/>
  <c r="H29" i="25" s="1"/>
  <c r="M29" i="23"/>
  <c r="C29" i="25"/>
  <c r="O29" i="25" s="1"/>
  <c r="G30" i="24"/>
  <c r="G30" i="21" s="1"/>
  <c r="G30" i="22" s="1"/>
  <c r="I27" i="38"/>
  <c r="L27" i="38" s="1"/>
  <c r="E27" i="25"/>
  <c r="D27" i="25"/>
  <c r="K29" i="25"/>
  <c r="L31" i="13"/>
  <c r="N31" i="13"/>
  <c r="I31" i="13"/>
  <c r="G31" i="13"/>
  <c r="E31" i="13"/>
  <c r="D31" i="21" s="1"/>
  <c r="E31" i="21" s="1"/>
  <c r="O31" i="13"/>
  <c r="J31" i="13"/>
  <c r="H31" i="13"/>
  <c r="K31" i="13"/>
  <c r="M31" i="13"/>
  <c r="A31" i="24"/>
  <c r="D31" i="24" s="1"/>
  <c r="E31" i="24" s="1"/>
  <c r="A31" i="23"/>
  <c r="A31" i="25"/>
  <c r="C31" i="13"/>
  <c r="C31" i="24" s="1"/>
  <c r="C31" i="21" s="1"/>
  <c r="C31" i="22" s="1"/>
  <c r="B31" i="13"/>
  <c r="B31" i="24" s="1"/>
  <c r="B31" i="21" s="1"/>
  <c r="B31" i="22" s="1"/>
  <c r="A31" i="38"/>
  <c r="A31" i="22"/>
  <c r="A31" i="21"/>
  <c r="A32" i="13"/>
  <c r="K30" i="24"/>
  <c r="K30" i="21" s="1"/>
  <c r="K30" i="22" s="1"/>
  <c r="I30" i="24"/>
  <c r="I30" i="21" s="1"/>
  <c r="I30" i="22" s="1"/>
  <c r="L28" i="25"/>
  <c r="J26" i="38"/>
  <c r="L26" i="38" s="1"/>
  <c r="D26" i="25"/>
  <c r="E26" i="25"/>
  <c r="B30" i="25"/>
  <c r="B30" i="23"/>
  <c r="B30" i="38"/>
  <c r="C30" i="38" s="1"/>
  <c r="D30" i="23"/>
  <c r="F30" i="23"/>
  <c r="C30" i="23"/>
  <c r="E30" i="23"/>
  <c r="A181" i="29" l="1"/>
  <c r="A184" i="12"/>
  <c r="A181" i="26"/>
  <c r="K180" i="29"/>
  <c r="J180" i="29"/>
  <c r="H180" i="29"/>
  <c r="I180" i="29"/>
  <c r="G180" i="29"/>
  <c r="L179" i="29"/>
  <c r="A32" i="23"/>
  <c r="N32" i="13"/>
  <c r="E32" i="13"/>
  <c r="D32" i="21" s="1"/>
  <c r="E32" i="21" s="1"/>
  <c r="A32" i="24"/>
  <c r="D32" i="24" s="1"/>
  <c r="E32" i="24" s="1"/>
  <c r="O32" i="13"/>
  <c r="M32" i="13"/>
  <c r="J32" i="13"/>
  <c r="L32" i="13"/>
  <c r="K32" i="13"/>
  <c r="I32" i="13"/>
  <c r="G32" i="13"/>
  <c r="A32" i="25"/>
  <c r="H32" i="13"/>
  <c r="C32" i="13"/>
  <c r="C32" i="24" s="1"/>
  <c r="C32" i="21" s="1"/>
  <c r="C32" i="22" s="1"/>
  <c r="B32" i="13"/>
  <c r="B32" i="24" s="1"/>
  <c r="B32" i="21" s="1"/>
  <c r="B32" i="22" s="1"/>
  <c r="A32" i="38"/>
  <c r="A32" i="21"/>
  <c r="A32" i="22"/>
  <c r="A33" i="13"/>
  <c r="K31" i="24"/>
  <c r="K31" i="21" s="1"/>
  <c r="K31" i="22" s="1"/>
  <c r="Q31" i="13"/>
  <c r="E27" i="38"/>
  <c r="D27" i="38"/>
  <c r="I30" i="23"/>
  <c r="I30" i="25" s="1"/>
  <c r="H30" i="23"/>
  <c r="H30" i="25" s="1"/>
  <c r="K30" i="23"/>
  <c r="K30" i="25" s="1"/>
  <c r="G30" i="23"/>
  <c r="G30" i="25" s="1"/>
  <c r="J30" i="23"/>
  <c r="J30" i="25" s="1"/>
  <c r="M30" i="23"/>
  <c r="E26" i="38"/>
  <c r="D26" i="38"/>
  <c r="C31" i="23"/>
  <c r="E31" i="23"/>
  <c r="D31" i="23"/>
  <c r="F31" i="23"/>
  <c r="H31" i="24"/>
  <c r="H31" i="21" s="1"/>
  <c r="H31" i="22" s="1"/>
  <c r="G31" i="24"/>
  <c r="G31" i="21" s="1"/>
  <c r="G31" i="22" s="1"/>
  <c r="B31" i="25"/>
  <c r="B31" i="23"/>
  <c r="B31" i="38"/>
  <c r="C31" i="38" s="1"/>
  <c r="J31" i="24"/>
  <c r="J31" i="21" s="1"/>
  <c r="J31" i="22" s="1"/>
  <c r="I31" i="24"/>
  <c r="I31" i="21" s="1"/>
  <c r="I31" i="22" s="1"/>
  <c r="L29" i="25"/>
  <c r="C30" i="25"/>
  <c r="O30" i="25" s="1"/>
  <c r="D28" i="25"/>
  <c r="E28" i="25"/>
  <c r="G28" i="38"/>
  <c r="L28" i="38" s="1"/>
  <c r="A185" i="12" l="1"/>
  <c r="A182" i="29"/>
  <c r="A182" i="26"/>
  <c r="L180" i="29"/>
  <c r="I181" i="29"/>
  <c r="J181" i="29"/>
  <c r="K181" i="29"/>
  <c r="G181" i="29"/>
  <c r="H181" i="29"/>
  <c r="I32" i="24"/>
  <c r="I32" i="21" s="1"/>
  <c r="I32" i="22" s="1"/>
  <c r="G32" i="24"/>
  <c r="G32" i="21" s="1"/>
  <c r="G32" i="22" s="1"/>
  <c r="J32" i="24"/>
  <c r="J32" i="21" s="1"/>
  <c r="J32" i="22" s="1"/>
  <c r="H32" i="24"/>
  <c r="H32" i="21" s="1"/>
  <c r="H32" i="22" s="1"/>
  <c r="K32" i="24"/>
  <c r="K32" i="21" s="1"/>
  <c r="K32" i="22" s="1"/>
  <c r="I30" i="38"/>
  <c r="K30" i="38"/>
  <c r="D28" i="38"/>
  <c r="E28" i="38"/>
  <c r="G30" i="38"/>
  <c r="L30" i="25"/>
  <c r="Q32" i="13"/>
  <c r="D29" i="25"/>
  <c r="E29" i="25"/>
  <c r="G29" i="38"/>
  <c r="L29" i="38" s="1"/>
  <c r="M33" i="13"/>
  <c r="O33" i="13"/>
  <c r="H33" i="13"/>
  <c r="J33" i="13"/>
  <c r="N33" i="13"/>
  <c r="K33" i="13"/>
  <c r="L33" i="13"/>
  <c r="I33" i="13"/>
  <c r="E33" i="13"/>
  <c r="D33" i="21" s="1"/>
  <c r="E33" i="21" s="1"/>
  <c r="G33" i="13"/>
  <c r="A33" i="24"/>
  <c r="D33" i="24" s="1"/>
  <c r="E33" i="24" s="1"/>
  <c r="A33" i="23"/>
  <c r="A33" i="25"/>
  <c r="C33" i="13"/>
  <c r="C33" i="24" s="1"/>
  <c r="C33" i="21" s="1"/>
  <c r="C33" i="22" s="1"/>
  <c r="B33" i="13"/>
  <c r="B33" i="24" s="1"/>
  <c r="B33" i="21" s="1"/>
  <c r="B33" i="22" s="1"/>
  <c r="A33" i="21"/>
  <c r="A33" i="22"/>
  <c r="A33" i="38"/>
  <c r="A34" i="13"/>
  <c r="B32" i="25"/>
  <c r="B32" i="38"/>
  <c r="C32" i="38" s="1"/>
  <c r="B32" i="23"/>
  <c r="C31" i="25"/>
  <c r="O31" i="25" s="1"/>
  <c r="G31" i="23"/>
  <c r="G31" i="25" s="1"/>
  <c r="I31" i="23"/>
  <c r="I31" i="25" s="1"/>
  <c r="J31" i="23"/>
  <c r="J31" i="25" s="1"/>
  <c r="H31" i="23"/>
  <c r="H31" i="25" s="1"/>
  <c r="K31" i="23"/>
  <c r="K31" i="25" s="1"/>
  <c r="M31" i="23"/>
  <c r="H30" i="38"/>
  <c r="J30" i="38"/>
  <c r="F32" i="23"/>
  <c r="D32" i="23"/>
  <c r="C32" i="23"/>
  <c r="E32" i="23"/>
  <c r="A186" i="12" l="1"/>
  <c r="A183" i="29"/>
  <c r="A183" i="26"/>
  <c r="I182" i="29"/>
  <c r="J182" i="29"/>
  <c r="H182" i="29"/>
  <c r="K182" i="29"/>
  <c r="G182" i="29"/>
  <c r="L181" i="29"/>
  <c r="Q33" i="13"/>
  <c r="L31" i="25"/>
  <c r="K32" i="23"/>
  <c r="K32" i="25" s="1"/>
  <c r="J32" i="23"/>
  <c r="J32" i="25" s="1"/>
  <c r="I32" i="23"/>
  <c r="I32" i="25" s="1"/>
  <c r="H32" i="23"/>
  <c r="H32" i="25" s="1"/>
  <c r="G32" i="23"/>
  <c r="G32" i="25" s="1"/>
  <c r="M32" i="23"/>
  <c r="C32" i="25"/>
  <c r="O32" i="25" s="1"/>
  <c r="C33" i="23"/>
  <c r="E33" i="23"/>
  <c r="D33" i="23"/>
  <c r="F33" i="23"/>
  <c r="I33" i="24"/>
  <c r="I33" i="21" s="1"/>
  <c r="I33" i="22" s="1"/>
  <c r="J33" i="24"/>
  <c r="J33" i="21" s="1"/>
  <c r="J33" i="22" s="1"/>
  <c r="D30" i="25"/>
  <c r="E30" i="25"/>
  <c r="M34" i="13"/>
  <c r="O34" i="13"/>
  <c r="H34" i="13"/>
  <c r="J34" i="13"/>
  <c r="L34" i="13"/>
  <c r="I34" i="13"/>
  <c r="N34" i="13"/>
  <c r="K34" i="13"/>
  <c r="G34" i="13"/>
  <c r="E34" i="13"/>
  <c r="D34" i="21" s="1"/>
  <c r="E34" i="21" s="1"/>
  <c r="A34" i="24"/>
  <c r="D34" i="24" s="1"/>
  <c r="E34" i="24" s="1"/>
  <c r="A34" i="23"/>
  <c r="A34" i="25"/>
  <c r="C34" i="13"/>
  <c r="C34" i="24" s="1"/>
  <c r="C34" i="21" s="1"/>
  <c r="C34" i="22" s="1"/>
  <c r="B34" i="13"/>
  <c r="B34" i="24" s="1"/>
  <c r="B34" i="21" s="1"/>
  <c r="B34" i="22" s="1"/>
  <c r="A34" i="38"/>
  <c r="A34" i="22"/>
  <c r="A34" i="21"/>
  <c r="A35" i="13"/>
  <c r="B33" i="25"/>
  <c r="B33" i="38"/>
  <c r="C33" i="38" s="1"/>
  <c r="B33" i="23"/>
  <c r="H33" i="24"/>
  <c r="H33" i="21" s="1"/>
  <c r="H33" i="22" s="1"/>
  <c r="L30" i="38"/>
  <c r="G33" i="24"/>
  <c r="G33" i="21" s="1"/>
  <c r="G33" i="22" s="1"/>
  <c r="K33" i="24"/>
  <c r="K33" i="21" s="1"/>
  <c r="K33" i="22" s="1"/>
  <c r="E29" i="38"/>
  <c r="D29" i="38"/>
  <c r="K183" i="29" l="1"/>
  <c r="I183" i="29"/>
  <c r="H183" i="29"/>
  <c r="J183" i="29"/>
  <c r="G183" i="29"/>
  <c r="L182" i="29"/>
  <c r="A184" i="29"/>
  <c r="A187" i="12"/>
  <c r="A184" i="26"/>
  <c r="L32" i="25"/>
  <c r="D32" i="25" s="1"/>
  <c r="G34" i="24"/>
  <c r="G34" i="21" s="1"/>
  <c r="G34" i="22" s="1"/>
  <c r="L35" i="13"/>
  <c r="N35" i="13"/>
  <c r="I35" i="13"/>
  <c r="K35" i="13"/>
  <c r="G35" i="13"/>
  <c r="E35" i="13"/>
  <c r="D35" i="21" s="1"/>
  <c r="E35" i="21" s="1"/>
  <c r="M35" i="13"/>
  <c r="H35" i="13"/>
  <c r="O35" i="13"/>
  <c r="J35" i="13"/>
  <c r="A35" i="24"/>
  <c r="D35" i="24" s="1"/>
  <c r="E35" i="24" s="1"/>
  <c r="A35" i="23"/>
  <c r="A35" i="25"/>
  <c r="C35" i="13"/>
  <c r="C35" i="24" s="1"/>
  <c r="C35" i="21" s="1"/>
  <c r="C35" i="22" s="1"/>
  <c r="B35" i="13"/>
  <c r="B35" i="24" s="1"/>
  <c r="B35" i="21" s="1"/>
  <c r="B35" i="22" s="1"/>
  <c r="A35" i="38"/>
  <c r="A35" i="21"/>
  <c r="A35" i="22"/>
  <c r="A36" i="13"/>
  <c r="E30" i="38"/>
  <c r="D30" i="38"/>
  <c r="C33" i="25"/>
  <c r="O33" i="25" s="1"/>
  <c r="C34" i="23"/>
  <c r="E34" i="23"/>
  <c r="F34" i="23"/>
  <c r="D34" i="23"/>
  <c r="K34" i="24"/>
  <c r="K34" i="21" s="1"/>
  <c r="K34" i="22" s="1"/>
  <c r="J34" i="24"/>
  <c r="J34" i="21" s="1"/>
  <c r="J34" i="22" s="1"/>
  <c r="B34" i="25"/>
  <c r="B34" i="38"/>
  <c r="C34" i="38" s="1"/>
  <c r="B34" i="23"/>
  <c r="H34" i="24"/>
  <c r="H34" i="21" s="1"/>
  <c r="H34" i="22" s="1"/>
  <c r="H33" i="23"/>
  <c r="H33" i="25" s="1"/>
  <c r="J33" i="23"/>
  <c r="J33" i="25" s="1"/>
  <c r="I33" i="23"/>
  <c r="I33" i="25" s="1"/>
  <c r="G33" i="23"/>
  <c r="G33" i="25" s="1"/>
  <c r="K33" i="23"/>
  <c r="K33" i="25" s="1"/>
  <c r="M33" i="23"/>
  <c r="I34" i="24"/>
  <c r="I34" i="21" s="1"/>
  <c r="I34" i="22" s="1"/>
  <c r="Q34" i="13"/>
  <c r="H31" i="38"/>
  <c r="L31" i="38" s="1"/>
  <c r="D31" i="25"/>
  <c r="E31" i="25"/>
  <c r="A185" i="29" l="1"/>
  <c r="A188" i="12"/>
  <c r="A185" i="26"/>
  <c r="L183" i="29"/>
  <c r="I184" i="29"/>
  <c r="K184" i="29"/>
  <c r="J184" i="29"/>
  <c r="H184" i="29"/>
  <c r="G184" i="29"/>
  <c r="E32" i="25"/>
  <c r="H32" i="38"/>
  <c r="L32" i="38" s="1"/>
  <c r="E32" i="38" s="1"/>
  <c r="L33" i="25"/>
  <c r="H33" i="38" s="1"/>
  <c r="L33" i="38" s="1"/>
  <c r="J35" i="24"/>
  <c r="J35" i="21" s="1"/>
  <c r="J35" i="22" s="1"/>
  <c r="E31" i="38"/>
  <c r="D31" i="38"/>
  <c r="H34" i="23"/>
  <c r="H34" i="25" s="1"/>
  <c r="J34" i="23"/>
  <c r="J34" i="25" s="1"/>
  <c r="G34" i="23"/>
  <c r="G34" i="25" s="1"/>
  <c r="K34" i="23"/>
  <c r="K34" i="25" s="1"/>
  <c r="I34" i="23"/>
  <c r="I34" i="25" s="1"/>
  <c r="M34" i="23"/>
  <c r="D35" i="23"/>
  <c r="F35" i="23"/>
  <c r="C35" i="23"/>
  <c r="E35" i="23"/>
  <c r="H35" i="24"/>
  <c r="H35" i="21" s="1"/>
  <c r="H35" i="22" s="1"/>
  <c r="K35" i="24"/>
  <c r="K35" i="21" s="1"/>
  <c r="K35" i="22" s="1"/>
  <c r="C34" i="25"/>
  <c r="O34" i="25" s="1"/>
  <c r="M36" i="13"/>
  <c r="O36" i="13"/>
  <c r="H36" i="13"/>
  <c r="J36" i="13"/>
  <c r="E36" i="13"/>
  <c r="D36" i="21" s="1"/>
  <c r="E36" i="21" s="1"/>
  <c r="G36" i="13"/>
  <c r="L36" i="13"/>
  <c r="I36" i="13"/>
  <c r="N36" i="13"/>
  <c r="K36" i="13"/>
  <c r="A36" i="23"/>
  <c r="A36" i="24"/>
  <c r="D36" i="24" s="1"/>
  <c r="E36" i="24" s="1"/>
  <c r="A36" i="25"/>
  <c r="B36" i="13"/>
  <c r="B36" i="24" s="1"/>
  <c r="B36" i="21" s="1"/>
  <c r="B36" i="22" s="1"/>
  <c r="C36" i="13"/>
  <c r="C36" i="24" s="1"/>
  <c r="C36" i="21" s="1"/>
  <c r="C36" i="22" s="1"/>
  <c r="A36" i="22"/>
  <c r="A36" i="38"/>
  <c r="A36" i="21"/>
  <c r="A37" i="13"/>
  <c r="B35" i="25"/>
  <c r="B35" i="38"/>
  <c r="C35" i="38" s="1"/>
  <c r="B35" i="23"/>
  <c r="I35" i="24"/>
  <c r="I35" i="21" s="1"/>
  <c r="I35" i="22" s="1"/>
  <c r="G35" i="24"/>
  <c r="G35" i="21" s="1"/>
  <c r="G35" i="22" s="1"/>
  <c r="Q35" i="13"/>
  <c r="A189" i="12" l="1"/>
  <c r="A186" i="26"/>
  <c r="A186" i="29"/>
  <c r="L184" i="29"/>
  <c r="I185" i="29"/>
  <c r="J185" i="29"/>
  <c r="K185" i="29"/>
  <c r="H185" i="29"/>
  <c r="G185" i="29"/>
  <c r="D32" i="38"/>
  <c r="E33" i="25"/>
  <c r="D33" i="25"/>
  <c r="K36" i="24"/>
  <c r="K36" i="21" s="1"/>
  <c r="K36" i="22" s="1"/>
  <c r="C35" i="25"/>
  <c r="O35" i="25" s="1"/>
  <c r="I36" i="24"/>
  <c r="I36" i="21" s="1"/>
  <c r="I36" i="22" s="1"/>
  <c r="J36" i="24"/>
  <c r="J36" i="21" s="1"/>
  <c r="J36" i="22" s="1"/>
  <c r="G35" i="23"/>
  <c r="G35" i="25" s="1"/>
  <c r="I35" i="23"/>
  <c r="I35" i="25" s="1"/>
  <c r="K35" i="23"/>
  <c r="K35" i="25" s="1"/>
  <c r="J35" i="23"/>
  <c r="J35" i="25" s="1"/>
  <c r="H35" i="23"/>
  <c r="H35" i="25" s="1"/>
  <c r="M35" i="23"/>
  <c r="A37" i="23"/>
  <c r="N37" i="13"/>
  <c r="M37" i="13"/>
  <c r="L37" i="13"/>
  <c r="O37" i="13"/>
  <c r="E37" i="13"/>
  <c r="D37" i="21" s="1"/>
  <c r="E37" i="21" s="1"/>
  <c r="A37" i="24"/>
  <c r="D37" i="24" s="1"/>
  <c r="E37" i="24" s="1"/>
  <c r="K37" i="13"/>
  <c r="J37" i="13"/>
  <c r="H37" i="13"/>
  <c r="A37" i="25"/>
  <c r="C37" i="13"/>
  <c r="C37" i="24" s="1"/>
  <c r="C37" i="21" s="1"/>
  <c r="C37" i="22" s="1"/>
  <c r="B37" i="13"/>
  <c r="B37" i="24" s="1"/>
  <c r="B37" i="21" s="1"/>
  <c r="B37" i="22" s="1"/>
  <c r="G37" i="13"/>
  <c r="A37" i="21"/>
  <c r="A37" i="22"/>
  <c r="I37" i="13"/>
  <c r="A37" i="38"/>
  <c r="A38" i="13"/>
  <c r="C36" i="23"/>
  <c r="E36" i="23"/>
  <c r="D36" i="23"/>
  <c r="F36" i="23"/>
  <c r="Q36" i="13"/>
  <c r="H36" i="24"/>
  <c r="H36" i="21" s="1"/>
  <c r="H36" i="22" s="1"/>
  <c r="B36" i="38"/>
  <c r="C36" i="38" s="1"/>
  <c r="B36" i="23"/>
  <c r="B36" i="25"/>
  <c r="G36" i="24"/>
  <c r="G36" i="21" s="1"/>
  <c r="G36" i="22" s="1"/>
  <c r="L34" i="25"/>
  <c r="D33" i="38"/>
  <c r="E33" i="38"/>
  <c r="K37" i="24" l="1"/>
  <c r="K37" i="21" s="1"/>
  <c r="K37" i="22" s="1"/>
  <c r="I186" i="29"/>
  <c r="J186" i="29"/>
  <c r="H186" i="29"/>
  <c r="G186" i="29"/>
  <c r="K186" i="29"/>
  <c r="L185" i="29"/>
  <c r="A190" i="12"/>
  <c r="A187" i="29"/>
  <c r="A187" i="26"/>
  <c r="G37" i="24"/>
  <c r="G37" i="21" s="1"/>
  <c r="G37" i="22" s="1"/>
  <c r="H37" i="24"/>
  <c r="H37" i="21" s="1"/>
  <c r="H37" i="22" s="1"/>
  <c r="I37" i="24"/>
  <c r="I37" i="21" s="1"/>
  <c r="I37" i="22" s="1"/>
  <c r="J37" i="24"/>
  <c r="J37" i="21" s="1"/>
  <c r="J37" i="22" s="1"/>
  <c r="L35" i="25"/>
  <c r="K35" i="38" s="1"/>
  <c r="L35" i="38" s="1"/>
  <c r="H36" i="23"/>
  <c r="H36" i="25" s="1"/>
  <c r="J36" i="23"/>
  <c r="J36" i="25" s="1"/>
  <c r="G36" i="23"/>
  <c r="G36" i="25" s="1"/>
  <c r="K36" i="23"/>
  <c r="K36" i="25" s="1"/>
  <c r="I36" i="23"/>
  <c r="I36" i="25" s="1"/>
  <c r="M36" i="23"/>
  <c r="Q37" i="13"/>
  <c r="H34" i="38"/>
  <c r="L34" i="38" s="1"/>
  <c r="E34" i="25"/>
  <c r="D34" i="25"/>
  <c r="M38" i="13"/>
  <c r="O38" i="13"/>
  <c r="H38" i="13"/>
  <c r="J38" i="13"/>
  <c r="G38" i="13"/>
  <c r="E38" i="13"/>
  <c r="D38" i="21" s="1"/>
  <c r="E38" i="21" s="1"/>
  <c r="N38" i="13"/>
  <c r="K38" i="13"/>
  <c r="I38" i="13"/>
  <c r="L38" i="13"/>
  <c r="A38" i="23"/>
  <c r="A38" i="24"/>
  <c r="D38" i="24" s="1"/>
  <c r="E38" i="24" s="1"/>
  <c r="C38" i="13"/>
  <c r="C38" i="24" s="1"/>
  <c r="C38" i="21" s="1"/>
  <c r="C38" i="22" s="1"/>
  <c r="B38" i="13"/>
  <c r="B38" i="24" s="1"/>
  <c r="B38" i="21" s="1"/>
  <c r="B38" i="22" s="1"/>
  <c r="A38" i="25"/>
  <c r="A38" i="38"/>
  <c r="A38" i="21"/>
  <c r="A38" i="22"/>
  <c r="A39" i="13"/>
  <c r="C36" i="25"/>
  <c r="O36" i="25" s="1"/>
  <c r="B37" i="25"/>
  <c r="B37" i="23"/>
  <c r="B37" i="38"/>
  <c r="C37" i="38" s="1"/>
  <c r="F37" i="23"/>
  <c r="E37" i="23"/>
  <c r="D37" i="23"/>
  <c r="C37" i="23"/>
  <c r="K187" i="29" l="1"/>
  <c r="I187" i="29"/>
  <c r="J187" i="29"/>
  <c r="H187" i="29"/>
  <c r="G187" i="29"/>
  <c r="A188" i="29"/>
  <c r="A191" i="12"/>
  <c r="A188" i="26"/>
  <c r="L186" i="29"/>
  <c r="D35" i="25"/>
  <c r="E35" i="25"/>
  <c r="Q38" i="13"/>
  <c r="L36" i="25"/>
  <c r="I36" i="38" s="1"/>
  <c r="L36" i="38" s="1"/>
  <c r="I38" i="24"/>
  <c r="I38" i="21" s="1"/>
  <c r="I38" i="22" s="1"/>
  <c r="G38" i="24"/>
  <c r="G38" i="21" s="1"/>
  <c r="G38" i="22" s="1"/>
  <c r="C37" i="25"/>
  <c r="O37" i="25" s="1"/>
  <c r="E39" i="13"/>
  <c r="D39" i="21" s="1"/>
  <c r="E39" i="21" s="1"/>
  <c r="L39" i="13"/>
  <c r="O39" i="13"/>
  <c r="I39" i="13"/>
  <c r="J39" i="13"/>
  <c r="G39" i="13"/>
  <c r="M39" i="13"/>
  <c r="K39" i="13"/>
  <c r="N39" i="13"/>
  <c r="H39" i="13"/>
  <c r="A39" i="23"/>
  <c r="A39" i="24"/>
  <c r="D39" i="24" s="1"/>
  <c r="E39" i="24" s="1"/>
  <c r="C39" i="13"/>
  <c r="C39" i="24" s="1"/>
  <c r="C39" i="21" s="1"/>
  <c r="C39" i="22" s="1"/>
  <c r="B39" i="13"/>
  <c r="B39" i="24" s="1"/>
  <c r="B39" i="21" s="1"/>
  <c r="B39" i="22" s="1"/>
  <c r="A39" i="38"/>
  <c r="A39" i="25"/>
  <c r="A39" i="22"/>
  <c r="A39" i="21"/>
  <c r="A40" i="13"/>
  <c r="C38" i="23"/>
  <c r="E38" i="23"/>
  <c r="F38" i="23"/>
  <c r="D38" i="23"/>
  <c r="H38" i="24"/>
  <c r="H38" i="21" s="1"/>
  <c r="H38" i="22" s="1"/>
  <c r="B38" i="25"/>
  <c r="B38" i="23"/>
  <c r="B38" i="38"/>
  <c r="C38" i="38" s="1"/>
  <c r="K37" i="23"/>
  <c r="K37" i="25" s="1"/>
  <c r="J37" i="23"/>
  <c r="J37" i="25" s="1"/>
  <c r="I37" i="23"/>
  <c r="I37" i="25" s="1"/>
  <c r="H37" i="23"/>
  <c r="H37" i="25" s="1"/>
  <c r="G37" i="23"/>
  <c r="G37" i="25" s="1"/>
  <c r="M37" i="23"/>
  <c r="D34" i="38"/>
  <c r="E34" i="38"/>
  <c r="K38" i="24"/>
  <c r="K38" i="21" s="1"/>
  <c r="K38" i="22" s="1"/>
  <c r="J38" i="24"/>
  <c r="J38" i="21" s="1"/>
  <c r="J38" i="22" s="1"/>
  <c r="D35" i="38"/>
  <c r="E35" i="38"/>
  <c r="A189" i="29" l="1"/>
  <c r="A192" i="12"/>
  <c r="A189" i="26"/>
  <c r="K188" i="29"/>
  <c r="I188" i="29"/>
  <c r="J188" i="29"/>
  <c r="H188" i="29"/>
  <c r="G188" i="29"/>
  <c r="L187" i="29"/>
  <c r="D36" i="25"/>
  <c r="E36" i="25"/>
  <c r="B39" i="25"/>
  <c r="B39" i="38"/>
  <c r="C39" i="38" s="1"/>
  <c r="B39" i="23"/>
  <c r="H39" i="24"/>
  <c r="H39" i="21" s="1"/>
  <c r="H39" i="22" s="1"/>
  <c r="G39" i="24"/>
  <c r="G39" i="21" s="1"/>
  <c r="G39" i="22" s="1"/>
  <c r="Q39" i="13"/>
  <c r="L37" i="25"/>
  <c r="C38" i="25"/>
  <c r="O38" i="25" s="1"/>
  <c r="J39" i="24"/>
  <c r="J39" i="21" s="1"/>
  <c r="J39" i="22" s="1"/>
  <c r="H38" i="23"/>
  <c r="H38" i="25" s="1"/>
  <c r="J38" i="23"/>
  <c r="J38" i="25" s="1"/>
  <c r="I38" i="23"/>
  <c r="I38" i="25" s="1"/>
  <c r="K38" i="23"/>
  <c r="K38" i="25" s="1"/>
  <c r="G38" i="23"/>
  <c r="G38" i="25" s="1"/>
  <c r="M38" i="23"/>
  <c r="K39" i="24"/>
  <c r="K39" i="21" s="1"/>
  <c r="K39" i="22" s="1"/>
  <c r="I39" i="24"/>
  <c r="I39" i="21" s="1"/>
  <c r="I39" i="22" s="1"/>
  <c r="L40" i="13"/>
  <c r="E40" i="13"/>
  <c r="D40" i="21" s="1"/>
  <c r="E40" i="21" s="1"/>
  <c r="N40" i="13"/>
  <c r="I40" i="13"/>
  <c r="K40" i="13"/>
  <c r="M40" i="13"/>
  <c r="J40" i="13"/>
  <c r="G40" i="13"/>
  <c r="O40" i="13"/>
  <c r="H40" i="13"/>
  <c r="A40" i="23"/>
  <c r="A40" i="24"/>
  <c r="D40" i="24" s="1"/>
  <c r="E40" i="24" s="1"/>
  <c r="A40" i="25"/>
  <c r="C40" i="13"/>
  <c r="C40" i="24" s="1"/>
  <c r="C40" i="21" s="1"/>
  <c r="C40" i="22" s="1"/>
  <c r="B40" i="13"/>
  <c r="B40" i="24" s="1"/>
  <c r="B40" i="21" s="1"/>
  <c r="B40" i="22" s="1"/>
  <c r="A40" i="38"/>
  <c r="A40" i="21"/>
  <c r="A40" i="22"/>
  <c r="A41" i="13"/>
  <c r="C39" i="23"/>
  <c r="E39" i="23"/>
  <c r="D39" i="23"/>
  <c r="F39" i="23"/>
  <c r="D36" i="38"/>
  <c r="E36" i="38"/>
  <c r="L188" i="29" l="1"/>
  <c r="A193" i="12"/>
  <c r="A190" i="29"/>
  <c r="A190" i="26"/>
  <c r="I189" i="29"/>
  <c r="J189" i="29"/>
  <c r="K189" i="29"/>
  <c r="G189" i="29"/>
  <c r="H189" i="29"/>
  <c r="J40" i="24"/>
  <c r="J40" i="21" s="1"/>
  <c r="J40" i="22" s="1"/>
  <c r="H40" i="24"/>
  <c r="H40" i="21" s="1"/>
  <c r="H40" i="22" s="1"/>
  <c r="K40" i="24"/>
  <c r="K40" i="21" s="1"/>
  <c r="K40" i="22" s="1"/>
  <c r="Q40" i="13"/>
  <c r="D37" i="25"/>
  <c r="E37" i="25"/>
  <c r="G37" i="38"/>
  <c r="L37" i="38" s="1"/>
  <c r="G41" i="13"/>
  <c r="E41" i="13"/>
  <c r="D41" i="21" s="1"/>
  <c r="E41" i="21" s="1"/>
  <c r="L41" i="13"/>
  <c r="N41" i="13"/>
  <c r="I41" i="13"/>
  <c r="K41" i="13"/>
  <c r="O41" i="13"/>
  <c r="J41" i="13"/>
  <c r="H41" i="13"/>
  <c r="M41" i="13"/>
  <c r="A41" i="23"/>
  <c r="A41" i="24"/>
  <c r="D41" i="24" s="1"/>
  <c r="E41" i="24" s="1"/>
  <c r="A41" i="25"/>
  <c r="C41" i="13"/>
  <c r="C41" i="24" s="1"/>
  <c r="C41" i="21" s="1"/>
  <c r="C41" i="22" s="1"/>
  <c r="B41" i="13"/>
  <c r="B41" i="24" s="1"/>
  <c r="B41" i="21" s="1"/>
  <c r="B41" i="22" s="1"/>
  <c r="A41" i="21"/>
  <c r="A41" i="22"/>
  <c r="A41" i="38"/>
  <c r="A42" i="13"/>
  <c r="G39" i="23"/>
  <c r="G39" i="25" s="1"/>
  <c r="H39" i="23"/>
  <c r="H39" i="25" s="1"/>
  <c r="K39" i="23"/>
  <c r="K39" i="25" s="1"/>
  <c r="I39" i="23"/>
  <c r="I39" i="25" s="1"/>
  <c r="J39" i="23"/>
  <c r="J39" i="25" s="1"/>
  <c r="M39" i="23"/>
  <c r="G40" i="24"/>
  <c r="G40" i="21" s="1"/>
  <c r="G40" i="22" s="1"/>
  <c r="I40" i="24"/>
  <c r="I40" i="21" s="1"/>
  <c r="I40" i="22" s="1"/>
  <c r="B40" i="25"/>
  <c r="B40" i="23"/>
  <c r="B40" i="38"/>
  <c r="C40" i="38" s="1"/>
  <c r="C40" i="23"/>
  <c r="E40" i="23"/>
  <c r="D40" i="23"/>
  <c r="F40" i="23"/>
  <c r="L38" i="25"/>
  <c r="C39" i="25"/>
  <c r="O39" i="25" s="1"/>
  <c r="A194" i="12" l="1"/>
  <c r="A191" i="26"/>
  <c r="A191" i="29"/>
  <c r="L189" i="29"/>
  <c r="I190" i="29"/>
  <c r="J190" i="29"/>
  <c r="H190" i="29"/>
  <c r="K190" i="29"/>
  <c r="G190" i="29"/>
  <c r="H41" i="24"/>
  <c r="H41" i="21" s="1"/>
  <c r="H41" i="22" s="1"/>
  <c r="I38" i="38"/>
  <c r="L38" i="38" s="1"/>
  <c r="D38" i="25"/>
  <c r="E38" i="25"/>
  <c r="C40" i="25"/>
  <c r="O40" i="25" s="1"/>
  <c r="I41" i="24"/>
  <c r="I41" i="21" s="1"/>
  <c r="I41" i="22" s="1"/>
  <c r="G41" i="24"/>
  <c r="G41" i="21" s="1"/>
  <c r="G41" i="22" s="1"/>
  <c r="L39" i="25"/>
  <c r="G40" i="23"/>
  <c r="I40" i="23"/>
  <c r="I40" i="25" s="1"/>
  <c r="K40" i="23"/>
  <c r="K40" i="25" s="1"/>
  <c r="H40" i="23"/>
  <c r="H40" i="25" s="1"/>
  <c r="J40" i="23"/>
  <c r="J40" i="25" s="1"/>
  <c r="M40" i="23"/>
  <c r="J41" i="24"/>
  <c r="J41" i="21" s="1"/>
  <c r="J41" i="22" s="1"/>
  <c r="L42" i="13"/>
  <c r="N42" i="13"/>
  <c r="I42" i="13"/>
  <c r="K42" i="13"/>
  <c r="M42" i="13"/>
  <c r="O42" i="13"/>
  <c r="H42" i="13"/>
  <c r="J42" i="13"/>
  <c r="G42" i="13"/>
  <c r="E42" i="13"/>
  <c r="D42" i="21" s="1"/>
  <c r="E42" i="21" s="1"/>
  <c r="A42" i="23"/>
  <c r="A42" i="24"/>
  <c r="D42" i="24" s="1"/>
  <c r="E42" i="24" s="1"/>
  <c r="C42" i="13"/>
  <c r="C42" i="24" s="1"/>
  <c r="C42" i="21" s="1"/>
  <c r="C42" i="22" s="1"/>
  <c r="B42" i="13"/>
  <c r="B42" i="24" s="1"/>
  <c r="B42" i="21" s="1"/>
  <c r="B42" i="22" s="1"/>
  <c r="A42" i="25"/>
  <c r="A42" i="38"/>
  <c r="A42" i="22"/>
  <c r="A42" i="21"/>
  <c r="A43" i="13"/>
  <c r="B41" i="25"/>
  <c r="B41" i="38"/>
  <c r="C41" i="38" s="1"/>
  <c r="B41" i="23"/>
  <c r="C41" i="23"/>
  <c r="E41" i="23"/>
  <c r="D41" i="23"/>
  <c r="F41" i="23"/>
  <c r="Q41" i="13"/>
  <c r="D37" i="38"/>
  <c r="E37" i="38"/>
  <c r="G40" i="25"/>
  <c r="K41" i="24"/>
  <c r="K41" i="21" s="1"/>
  <c r="K41" i="22" s="1"/>
  <c r="G42" i="24" l="1"/>
  <c r="G42" i="21" s="1"/>
  <c r="G42" i="22" s="1"/>
  <c r="K191" i="29"/>
  <c r="H191" i="29"/>
  <c r="I191" i="29"/>
  <c r="J191" i="29"/>
  <c r="G191" i="29"/>
  <c r="L190" i="29"/>
  <c r="A192" i="29"/>
  <c r="A195" i="12"/>
  <c r="A192" i="26"/>
  <c r="H42" i="24"/>
  <c r="H42" i="21" s="1"/>
  <c r="H42" i="22" s="1"/>
  <c r="L40" i="25"/>
  <c r="K40" i="38" s="1"/>
  <c r="L40" i="38" s="1"/>
  <c r="C41" i="25"/>
  <c r="O41" i="25" s="1"/>
  <c r="J42" i="24"/>
  <c r="J42" i="21" s="1"/>
  <c r="J42" i="22" s="1"/>
  <c r="K42" i="24"/>
  <c r="K42" i="21" s="1"/>
  <c r="K42" i="22" s="1"/>
  <c r="J39" i="38"/>
  <c r="L39" i="38" s="1"/>
  <c r="E39" i="25"/>
  <c r="D39" i="25"/>
  <c r="D38" i="38"/>
  <c r="E38" i="38"/>
  <c r="G41" i="23"/>
  <c r="G41" i="25" s="1"/>
  <c r="I41" i="23"/>
  <c r="I41" i="25" s="1"/>
  <c r="K41" i="23"/>
  <c r="K41" i="25" s="1"/>
  <c r="J41" i="23"/>
  <c r="J41" i="25" s="1"/>
  <c r="H41" i="23"/>
  <c r="H41" i="25" s="1"/>
  <c r="M41" i="23"/>
  <c r="L43" i="13"/>
  <c r="N43" i="13"/>
  <c r="M43" i="13"/>
  <c r="O43" i="13"/>
  <c r="I43" i="13"/>
  <c r="G43" i="13"/>
  <c r="E43" i="13"/>
  <c r="D43" i="21" s="1"/>
  <c r="E43" i="21" s="1"/>
  <c r="H43" i="13"/>
  <c r="J43" i="13"/>
  <c r="A43" i="24"/>
  <c r="D43" i="24" s="1"/>
  <c r="E43" i="24" s="1"/>
  <c r="A43" i="23"/>
  <c r="K43" i="13"/>
  <c r="C43" i="13"/>
  <c r="C43" i="24" s="1"/>
  <c r="C43" i="21" s="1"/>
  <c r="C43" i="22" s="1"/>
  <c r="B43" i="13"/>
  <c r="B43" i="24" s="1"/>
  <c r="B43" i="21" s="1"/>
  <c r="B43" i="22" s="1"/>
  <c r="A43" i="25"/>
  <c r="A43" i="38"/>
  <c r="A43" i="21"/>
  <c r="A43" i="22"/>
  <c r="A44" i="13"/>
  <c r="D42" i="23"/>
  <c r="F42" i="23"/>
  <c r="E42" i="23"/>
  <c r="C42" i="23"/>
  <c r="I42" i="24"/>
  <c r="I42" i="21" s="1"/>
  <c r="I42" i="22" s="1"/>
  <c r="B42" i="25"/>
  <c r="B42" i="23"/>
  <c r="B42" i="38"/>
  <c r="C42" i="38" s="1"/>
  <c r="Q42" i="13"/>
  <c r="K43" i="24" l="1"/>
  <c r="A193" i="29"/>
  <c r="A196" i="12"/>
  <c r="A193" i="26"/>
  <c r="I192" i="29"/>
  <c r="K192" i="29"/>
  <c r="J192" i="29"/>
  <c r="H192" i="29"/>
  <c r="G192" i="29"/>
  <c r="L191" i="29"/>
  <c r="D40" i="25"/>
  <c r="K43" i="21"/>
  <c r="K43" i="22" s="1"/>
  <c r="E40" i="25"/>
  <c r="J43" i="24"/>
  <c r="J43" i="21" s="1"/>
  <c r="J43" i="22" s="1"/>
  <c r="D40" i="38"/>
  <c r="E40" i="38"/>
  <c r="H43" i="24"/>
  <c r="H43" i="21" s="1"/>
  <c r="H43" i="22" s="1"/>
  <c r="D39" i="38"/>
  <c r="E39" i="38"/>
  <c r="C42" i="25"/>
  <c r="O42" i="25" s="1"/>
  <c r="L41" i="25"/>
  <c r="G42" i="23"/>
  <c r="G42" i="25" s="1"/>
  <c r="I42" i="23"/>
  <c r="I42" i="25" s="1"/>
  <c r="K42" i="23"/>
  <c r="K42" i="25" s="1"/>
  <c r="H42" i="23"/>
  <c r="H42" i="25" s="1"/>
  <c r="J42" i="23"/>
  <c r="J42" i="25" s="1"/>
  <c r="M42" i="23"/>
  <c r="G44" i="13"/>
  <c r="E44" i="13"/>
  <c r="D44" i="21" s="1"/>
  <c r="E44" i="21" s="1"/>
  <c r="H44" i="13"/>
  <c r="K44" i="13"/>
  <c r="M44" i="13"/>
  <c r="O44" i="13"/>
  <c r="J44" i="13"/>
  <c r="L44" i="13"/>
  <c r="N44" i="13"/>
  <c r="A44" i="24"/>
  <c r="D44" i="24" s="1"/>
  <c r="E44" i="24" s="1"/>
  <c r="A44" i="23"/>
  <c r="I44" i="13"/>
  <c r="A44" i="25"/>
  <c r="B44" i="13"/>
  <c r="B44" i="24" s="1"/>
  <c r="B44" i="21" s="1"/>
  <c r="B44" i="22" s="1"/>
  <c r="C44" i="13"/>
  <c r="C44" i="24" s="1"/>
  <c r="C44" i="21" s="1"/>
  <c r="C44" i="22" s="1"/>
  <c r="A44" i="22"/>
  <c r="A44" i="38"/>
  <c r="A44" i="21"/>
  <c r="A45" i="13"/>
  <c r="D43" i="23"/>
  <c r="F43" i="23"/>
  <c r="C43" i="23"/>
  <c r="E43" i="23"/>
  <c r="B43" i="25"/>
  <c r="B43" i="38"/>
  <c r="C43" i="38" s="1"/>
  <c r="B43" i="23"/>
  <c r="G43" i="24"/>
  <c r="G43" i="21" s="1"/>
  <c r="G43" i="22" s="1"/>
  <c r="I43" i="24"/>
  <c r="I43" i="21" s="1"/>
  <c r="I43" i="22" s="1"/>
  <c r="Q43" i="13"/>
  <c r="A197" i="12" l="1"/>
  <c r="A194" i="29"/>
  <c r="A194" i="26"/>
  <c r="L192" i="29"/>
  <c r="I193" i="29"/>
  <c r="J193" i="29"/>
  <c r="H193" i="29"/>
  <c r="G193" i="29"/>
  <c r="K193" i="29"/>
  <c r="I44" i="24"/>
  <c r="I44" i="21" s="1"/>
  <c r="I44" i="22" s="1"/>
  <c r="J44" i="24"/>
  <c r="J44" i="21" s="1"/>
  <c r="J44" i="22" s="1"/>
  <c r="L42" i="25"/>
  <c r="G45" i="13"/>
  <c r="E45" i="13"/>
  <c r="D45" i="21" s="1"/>
  <c r="E45" i="21" s="1"/>
  <c r="L45" i="13"/>
  <c r="N45" i="13"/>
  <c r="I45" i="13"/>
  <c r="K45" i="13"/>
  <c r="M45" i="13"/>
  <c r="H45" i="13"/>
  <c r="J45" i="13"/>
  <c r="O45" i="13"/>
  <c r="A45" i="24"/>
  <c r="D45" i="24" s="1"/>
  <c r="E45" i="24" s="1"/>
  <c r="A45" i="23"/>
  <c r="C45" i="13"/>
  <c r="C45" i="24" s="1"/>
  <c r="C45" i="21" s="1"/>
  <c r="C45" i="22" s="1"/>
  <c r="B45" i="13"/>
  <c r="B45" i="24" s="1"/>
  <c r="B45" i="21" s="1"/>
  <c r="B45" i="22" s="1"/>
  <c r="A45" i="21"/>
  <c r="A45" i="22"/>
  <c r="A45" i="38"/>
  <c r="A45" i="25"/>
  <c r="A46" i="13"/>
  <c r="D44" i="23"/>
  <c r="F44" i="23"/>
  <c r="C44" i="23"/>
  <c r="E44" i="23"/>
  <c r="H44" i="24"/>
  <c r="H44" i="21" s="1"/>
  <c r="H44" i="22" s="1"/>
  <c r="C43" i="25"/>
  <c r="O43" i="25" s="1"/>
  <c r="G43" i="23"/>
  <c r="I43" i="23"/>
  <c r="I43" i="25" s="1"/>
  <c r="H43" i="23"/>
  <c r="H43" i="25" s="1"/>
  <c r="J43" i="23"/>
  <c r="J43" i="25" s="1"/>
  <c r="K43" i="23"/>
  <c r="K43" i="25" s="1"/>
  <c r="M43" i="23"/>
  <c r="B44" i="38"/>
  <c r="C44" i="38" s="1"/>
  <c r="B44" i="25"/>
  <c r="B44" i="23"/>
  <c r="K41" i="38"/>
  <c r="L41" i="38" s="1"/>
  <c r="D41" i="25"/>
  <c r="E41" i="25"/>
  <c r="G43" i="25"/>
  <c r="G44" i="24"/>
  <c r="G44" i="21" s="1"/>
  <c r="G44" i="22" s="1"/>
  <c r="Q44" i="13"/>
  <c r="K44" i="24"/>
  <c r="K44" i="21" s="1"/>
  <c r="K44" i="22" s="1"/>
  <c r="I194" i="29" l="1"/>
  <c r="J194" i="29"/>
  <c r="H194" i="29"/>
  <c r="G194" i="29"/>
  <c r="L194" i="29" s="1"/>
  <c r="K194" i="29"/>
  <c r="L193" i="29"/>
  <c r="A198" i="12"/>
  <c r="A195" i="29"/>
  <c r="A195" i="26"/>
  <c r="J45" i="24"/>
  <c r="J45" i="21" s="1"/>
  <c r="J45" i="22" s="1"/>
  <c r="I43" i="38"/>
  <c r="C44" i="25"/>
  <c r="O44" i="25" s="1"/>
  <c r="J43" i="38"/>
  <c r="I45" i="24"/>
  <c r="I45" i="21" s="1"/>
  <c r="I45" i="22" s="1"/>
  <c r="G45" i="24"/>
  <c r="G45" i="21" s="1"/>
  <c r="G45" i="22" s="1"/>
  <c r="C45" i="23"/>
  <c r="E45" i="23"/>
  <c r="D45" i="23"/>
  <c r="F45" i="23"/>
  <c r="H45" i="24"/>
  <c r="H45" i="21" s="1"/>
  <c r="H45" i="22" s="1"/>
  <c r="D41" i="38"/>
  <c r="E41" i="38"/>
  <c r="L46" i="13"/>
  <c r="N46" i="13"/>
  <c r="I46" i="13"/>
  <c r="K46" i="13"/>
  <c r="M46" i="13"/>
  <c r="O46" i="13"/>
  <c r="H46" i="13"/>
  <c r="J46" i="13"/>
  <c r="G46" i="13"/>
  <c r="E46" i="13"/>
  <c r="D46" i="21" s="1"/>
  <c r="E46" i="21" s="1"/>
  <c r="A46" i="24"/>
  <c r="D46" i="24" s="1"/>
  <c r="E46" i="24" s="1"/>
  <c r="A46" i="23"/>
  <c r="C46" i="13"/>
  <c r="C46" i="24" s="1"/>
  <c r="C46" i="21" s="1"/>
  <c r="C46" i="22" s="1"/>
  <c r="B46" i="13"/>
  <c r="B46" i="24" s="1"/>
  <c r="B46" i="21" s="1"/>
  <c r="B46" i="22" s="1"/>
  <c r="A46" i="25"/>
  <c r="A46" i="38"/>
  <c r="A46" i="21"/>
  <c r="A46" i="22"/>
  <c r="A47" i="13"/>
  <c r="Q45" i="13"/>
  <c r="G43" i="38"/>
  <c r="L43" i="25"/>
  <c r="K43" i="38"/>
  <c r="H43" i="38"/>
  <c r="H44" i="23"/>
  <c r="H44" i="25" s="1"/>
  <c r="H44" i="38" s="1"/>
  <c r="K44" i="23"/>
  <c r="K44" i="25" s="1"/>
  <c r="K44" i="38" s="1"/>
  <c r="J44" i="23"/>
  <c r="J44" i="25" s="1"/>
  <c r="J44" i="38" s="1"/>
  <c r="G44" i="23"/>
  <c r="G44" i="25" s="1"/>
  <c r="I44" i="23"/>
  <c r="I44" i="25" s="1"/>
  <c r="I44" i="38" s="1"/>
  <c r="M44" i="23"/>
  <c r="B45" i="25"/>
  <c r="B45" i="38"/>
  <c r="C45" i="38" s="1"/>
  <c r="B45" i="23"/>
  <c r="K45" i="24"/>
  <c r="K45" i="21" s="1"/>
  <c r="K45" i="22" s="1"/>
  <c r="G42" i="38"/>
  <c r="L42" i="38" s="1"/>
  <c r="D42" i="25"/>
  <c r="E42" i="25"/>
  <c r="K195" i="29" l="1"/>
  <c r="I195" i="29"/>
  <c r="J195" i="29"/>
  <c r="H195" i="29"/>
  <c r="G195" i="29"/>
  <c r="A196" i="29"/>
  <c r="A199" i="12"/>
  <c r="A196" i="26"/>
  <c r="L43" i="38"/>
  <c r="E43" i="38" s="1"/>
  <c r="G44" i="38"/>
  <c r="L44" i="38" s="1"/>
  <c r="L44" i="25"/>
  <c r="G46" i="24"/>
  <c r="G46" i="21" s="1"/>
  <c r="G46" i="22" s="1"/>
  <c r="Q46" i="13"/>
  <c r="C45" i="25"/>
  <c r="O45" i="25" s="1"/>
  <c r="D43" i="25"/>
  <c r="E43" i="25"/>
  <c r="D46" i="23"/>
  <c r="F46" i="23"/>
  <c r="C46" i="23"/>
  <c r="E46" i="23"/>
  <c r="J46" i="24"/>
  <c r="J46" i="21" s="1"/>
  <c r="J46" i="22" s="1"/>
  <c r="K46" i="24"/>
  <c r="K46" i="21" s="1"/>
  <c r="K46" i="22" s="1"/>
  <c r="D42" i="38"/>
  <c r="E42" i="38"/>
  <c r="M47" i="13"/>
  <c r="O47" i="13"/>
  <c r="H47" i="13"/>
  <c r="J47" i="13"/>
  <c r="L47" i="13"/>
  <c r="N47" i="13"/>
  <c r="I47" i="13"/>
  <c r="K47" i="13"/>
  <c r="G47" i="13"/>
  <c r="E47" i="13"/>
  <c r="D47" i="21" s="1"/>
  <c r="E47" i="21" s="1"/>
  <c r="A47" i="24"/>
  <c r="D47" i="24" s="1"/>
  <c r="E47" i="24" s="1"/>
  <c r="A47" i="23"/>
  <c r="A47" i="25"/>
  <c r="C47" i="13"/>
  <c r="C47" i="24" s="1"/>
  <c r="C47" i="21" s="1"/>
  <c r="C47" i="22" s="1"/>
  <c r="B47" i="13"/>
  <c r="B47" i="24" s="1"/>
  <c r="B47" i="21" s="1"/>
  <c r="B47" i="22" s="1"/>
  <c r="A47" i="38"/>
  <c r="A47" i="22"/>
  <c r="A47" i="21"/>
  <c r="A48" i="13"/>
  <c r="H46" i="24"/>
  <c r="H46" i="21" s="1"/>
  <c r="H46" i="22" s="1"/>
  <c r="I46" i="24"/>
  <c r="I46" i="21" s="1"/>
  <c r="I46" i="22" s="1"/>
  <c r="D43" i="38"/>
  <c r="B46" i="25"/>
  <c r="B46" i="38"/>
  <c r="C46" i="38" s="1"/>
  <c r="B46" i="23"/>
  <c r="G45" i="23"/>
  <c r="G45" i="25" s="1"/>
  <c r="I45" i="23"/>
  <c r="I45" i="25" s="1"/>
  <c r="K45" i="23"/>
  <c r="K45" i="25" s="1"/>
  <c r="H45" i="23"/>
  <c r="H45" i="25" s="1"/>
  <c r="J45" i="23"/>
  <c r="J45" i="25" s="1"/>
  <c r="M45" i="23"/>
  <c r="A197" i="29" l="1"/>
  <c r="A200" i="12"/>
  <c r="A197" i="26"/>
  <c r="L195" i="29"/>
  <c r="K196" i="29"/>
  <c r="J196" i="29"/>
  <c r="I196" i="29"/>
  <c r="H196" i="29"/>
  <c r="G196" i="29"/>
  <c r="K47" i="24"/>
  <c r="K47" i="21" s="1"/>
  <c r="K47" i="22" s="1"/>
  <c r="L45" i="25"/>
  <c r="E45" i="25" s="1"/>
  <c r="C47" i="23"/>
  <c r="E47" i="23"/>
  <c r="D47" i="23"/>
  <c r="F47" i="23"/>
  <c r="J47" i="24"/>
  <c r="J47" i="21" s="1"/>
  <c r="J47" i="22" s="1"/>
  <c r="M48" i="13"/>
  <c r="O48" i="13"/>
  <c r="I48" i="13"/>
  <c r="L48" i="13"/>
  <c r="N48" i="13"/>
  <c r="J48" i="13"/>
  <c r="G48" i="13"/>
  <c r="H48" i="13"/>
  <c r="E48" i="13"/>
  <c r="D48" i="21" s="1"/>
  <c r="E48" i="21" s="1"/>
  <c r="A48" i="23"/>
  <c r="A48" i="24"/>
  <c r="D48" i="24" s="1"/>
  <c r="E48" i="24" s="1"/>
  <c r="A48" i="25"/>
  <c r="K48" i="13"/>
  <c r="C48" i="13"/>
  <c r="C48" i="24" s="1"/>
  <c r="C48" i="21" s="1"/>
  <c r="C48" i="22" s="1"/>
  <c r="B48" i="13"/>
  <c r="B48" i="24" s="1"/>
  <c r="B48" i="21" s="1"/>
  <c r="B48" i="22" s="1"/>
  <c r="A48" i="38"/>
  <c r="A48" i="21"/>
  <c r="A48" i="22"/>
  <c r="A49" i="13"/>
  <c r="B47" i="25"/>
  <c r="B47" i="23"/>
  <c r="B47" i="38"/>
  <c r="C47" i="38" s="1"/>
  <c r="I47" i="24"/>
  <c r="I47" i="21" s="1"/>
  <c r="I47" i="22" s="1"/>
  <c r="H47" i="24"/>
  <c r="H47" i="21" s="1"/>
  <c r="H47" i="22" s="1"/>
  <c r="D44" i="25"/>
  <c r="E44" i="25"/>
  <c r="C46" i="25"/>
  <c r="O46" i="25" s="1"/>
  <c r="G47" i="24"/>
  <c r="G47" i="21" s="1"/>
  <c r="G47" i="22" s="1"/>
  <c r="Q47" i="13"/>
  <c r="G46" i="23"/>
  <c r="G46" i="25" s="1"/>
  <c r="I46" i="23"/>
  <c r="I46" i="25" s="1"/>
  <c r="K46" i="23"/>
  <c r="K46" i="25" s="1"/>
  <c r="H46" i="23"/>
  <c r="H46" i="25" s="1"/>
  <c r="J46" i="23"/>
  <c r="J46" i="25" s="1"/>
  <c r="M46" i="23"/>
  <c r="D44" i="38"/>
  <c r="E44" i="38"/>
  <c r="L196" i="29" l="1"/>
  <c r="A201" i="12"/>
  <c r="A198" i="29"/>
  <c r="A198" i="26"/>
  <c r="I197" i="29"/>
  <c r="J197" i="29"/>
  <c r="K197" i="29"/>
  <c r="G197" i="29"/>
  <c r="H197" i="29"/>
  <c r="I45" i="38"/>
  <c r="L45" i="38" s="1"/>
  <c r="E45" i="38" s="1"/>
  <c r="D45" i="25"/>
  <c r="L46" i="25"/>
  <c r="E46" i="25" s="1"/>
  <c r="H48" i="24"/>
  <c r="H48" i="21" s="1"/>
  <c r="H48" i="22" s="1"/>
  <c r="K48" i="24"/>
  <c r="K48" i="21" s="1"/>
  <c r="K48" i="22" s="1"/>
  <c r="C48" i="23"/>
  <c r="E48" i="23"/>
  <c r="D48" i="23"/>
  <c r="F48" i="23"/>
  <c r="J48" i="24"/>
  <c r="J48" i="21" s="1"/>
  <c r="J48" i="22" s="1"/>
  <c r="C47" i="25"/>
  <c r="O47" i="25" s="1"/>
  <c r="Q48" i="13"/>
  <c r="G49" i="13"/>
  <c r="E49" i="13"/>
  <c r="D49" i="21" s="1"/>
  <c r="E49" i="21" s="1"/>
  <c r="M49" i="13"/>
  <c r="O49" i="13"/>
  <c r="H49" i="13"/>
  <c r="J49" i="13"/>
  <c r="L49" i="13"/>
  <c r="I49" i="13"/>
  <c r="N49" i="13"/>
  <c r="K49" i="13"/>
  <c r="A49" i="24"/>
  <c r="D49" i="24" s="1"/>
  <c r="E49" i="24" s="1"/>
  <c r="A49" i="23"/>
  <c r="A49" i="25"/>
  <c r="C49" i="13"/>
  <c r="C49" i="24" s="1"/>
  <c r="C49" i="21" s="1"/>
  <c r="C49" i="22" s="1"/>
  <c r="B49" i="13"/>
  <c r="B49" i="24" s="1"/>
  <c r="B49" i="21" s="1"/>
  <c r="B49" i="22" s="1"/>
  <c r="A49" i="21"/>
  <c r="A49" i="22"/>
  <c r="A49" i="38"/>
  <c r="A50" i="13"/>
  <c r="B48" i="25"/>
  <c r="B48" i="38"/>
  <c r="C48" i="38" s="1"/>
  <c r="B48" i="23"/>
  <c r="G48" i="24"/>
  <c r="G48" i="21" s="1"/>
  <c r="G48" i="22" s="1"/>
  <c r="I48" i="24"/>
  <c r="I48" i="21" s="1"/>
  <c r="I48" i="22" s="1"/>
  <c r="H47" i="23"/>
  <c r="H47" i="25" s="1"/>
  <c r="J47" i="23"/>
  <c r="J47" i="25" s="1"/>
  <c r="G47" i="23"/>
  <c r="G47" i="25" s="1"/>
  <c r="I47" i="23"/>
  <c r="I47" i="25" s="1"/>
  <c r="K47" i="23"/>
  <c r="K47" i="25" s="1"/>
  <c r="M47" i="23"/>
  <c r="J46" i="38" l="1"/>
  <c r="L46" i="38" s="1"/>
  <c r="D45" i="38"/>
  <c r="A202" i="12"/>
  <c r="A199" i="29"/>
  <c r="A199" i="26"/>
  <c r="L197" i="29"/>
  <c r="I198" i="29"/>
  <c r="J198" i="29"/>
  <c r="H198" i="29"/>
  <c r="K198" i="29"/>
  <c r="G198" i="29"/>
  <c r="D46" i="25"/>
  <c r="K49" i="24"/>
  <c r="K49" i="21" s="1"/>
  <c r="K49" i="22" s="1"/>
  <c r="H49" i="24"/>
  <c r="H49" i="21" s="1"/>
  <c r="H49" i="22" s="1"/>
  <c r="L47" i="25"/>
  <c r="H50" i="13"/>
  <c r="E50" i="13"/>
  <c r="D50" i="21" s="1"/>
  <c r="E50" i="21" s="1"/>
  <c r="I50" i="13"/>
  <c r="L50" i="13"/>
  <c r="M50" i="13"/>
  <c r="J50" i="13"/>
  <c r="N50" i="13"/>
  <c r="O50" i="13"/>
  <c r="K50" i="13"/>
  <c r="A50" i="24"/>
  <c r="D50" i="24" s="1"/>
  <c r="E50" i="24" s="1"/>
  <c r="A50" i="23"/>
  <c r="G50" i="13"/>
  <c r="C50" i="13"/>
  <c r="C50" i="24" s="1"/>
  <c r="C50" i="21" s="1"/>
  <c r="C50" i="22" s="1"/>
  <c r="B50" i="13"/>
  <c r="B50" i="24" s="1"/>
  <c r="B50" i="21" s="1"/>
  <c r="B50" i="22" s="1"/>
  <c r="A50" i="25"/>
  <c r="A50" i="38"/>
  <c r="A50" i="22"/>
  <c r="A50" i="21"/>
  <c r="A51" i="13"/>
  <c r="B49" i="25"/>
  <c r="B49" i="23"/>
  <c r="B49" i="38"/>
  <c r="C49" i="38" s="1"/>
  <c r="Q49" i="13"/>
  <c r="J49" i="24"/>
  <c r="J49" i="21" s="1"/>
  <c r="J49" i="22" s="1"/>
  <c r="G49" i="24"/>
  <c r="G49" i="21" s="1"/>
  <c r="G49" i="22" s="1"/>
  <c r="C48" i="25"/>
  <c r="O48" i="25" s="1"/>
  <c r="D49" i="23"/>
  <c r="F49" i="23"/>
  <c r="C49" i="23"/>
  <c r="E49" i="23"/>
  <c r="I49" i="24"/>
  <c r="I49" i="21" s="1"/>
  <c r="I49" i="22" s="1"/>
  <c r="I48" i="23"/>
  <c r="I48" i="25" s="1"/>
  <c r="I48" i="38" s="1"/>
  <c r="G48" i="23"/>
  <c r="G48" i="25" s="1"/>
  <c r="J48" i="23"/>
  <c r="J48" i="25" s="1"/>
  <c r="J48" i="38" s="1"/>
  <c r="H48" i="23"/>
  <c r="H48" i="25" s="1"/>
  <c r="H48" i="38" s="1"/>
  <c r="K48" i="23"/>
  <c r="K48" i="25" s="1"/>
  <c r="K48" i="38" s="1"/>
  <c r="M48" i="23"/>
  <c r="D46" i="38"/>
  <c r="E46" i="38"/>
  <c r="L198" i="29" l="1"/>
  <c r="K199" i="29"/>
  <c r="I199" i="29"/>
  <c r="H199" i="29"/>
  <c r="J199" i="29"/>
  <c r="G199" i="29"/>
  <c r="A200" i="29"/>
  <c r="A203" i="12"/>
  <c r="A200" i="26"/>
  <c r="K50" i="24"/>
  <c r="K50" i="21" s="1"/>
  <c r="K50" i="22" s="1"/>
  <c r="G50" i="24"/>
  <c r="G50" i="21" s="1"/>
  <c r="G50" i="22" s="1"/>
  <c r="G48" i="38"/>
  <c r="L48" i="38" s="1"/>
  <c r="L48" i="25"/>
  <c r="E51" i="13"/>
  <c r="D51" i="21" s="1"/>
  <c r="E51" i="21" s="1"/>
  <c r="M51" i="13"/>
  <c r="N51" i="13"/>
  <c r="L51" i="13"/>
  <c r="O51" i="13"/>
  <c r="A51" i="23"/>
  <c r="A51" i="24"/>
  <c r="D51" i="24" s="1"/>
  <c r="E51" i="24" s="1"/>
  <c r="K51" i="13"/>
  <c r="J51" i="13"/>
  <c r="I51" i="13"/>
  <c r="H51" i="13"/>
  <c r="H51" i="24" s="1"/>
  <c r="G51" i="13"/>
  <c r="C51" i="13"/>
  <c r="C51" i="24" s="1"/>
  <c r="C51" i="21" s="1"/>
  <c r="C51" i="22" s="1"/>
  <c r="B51" i="13"/>
  <c r="B51" i="24" s="1"/>
  <c r="B51" i="21" s="1"/>
  <c r="B51" i="22" s="1"/>
  <c r="A51" i="25"/>
  <c r="A51" i="38"/>
  <c r="A51" i="21"/>
  <c r="A51" i="22"/>
  <c r="A52" i="13"/>
  <c r="C50" i="23"/>
  <c r="E50" i="23"/>
  <c r="D50" i="23"/>
  <c r="F50" i="23"/>
  <c r="I50" i="24"/>
  <c r="I50" i="21" s="1"/>
  <c r="I50" i="22" s="1"/>
  <c r="B50" i="25"/>
  <c r="B50" i="23"/>
  <c r="B50" i="38"/>
  <c r="C50" i="38" s="1"/>
  <c r="J50" i="24"/>
  <c r="J50" i="21" s="1"/>
  <c r="J50" i="22" s="1"/>
  <c r="H50" i="24"/>
  <c r="H50" i="21" s="1"/>
  <c r="H50" i="22" s="1"/>
  <c r="H49" i="23"/>
  <c r="H49" i="25" s="1"/>
  <c r="J49" i="23"/>
  <c r="J49" i="25" s="1"/>
  <c r="K49" i="23"/>
  <c r="K49" i="25" s="1"/>
  <c r="I49" i="23"/>
  <c r="I49" i="25" s="1"/>
  <c r="G49" i="23"/>
  <c r="G49" i="25" s="1"/>
  <c r="M49" i="23"/>
  <c r="C49" i="25"/>
  <c r="O49" i="25" s="1"/>
  <c r="Q50" i="13"/>
  <c r="G47" i="38"/>
  <c r="L47" i="38" s="1"/>
  <c r="D47" i="25"/>
  <c r="E47" i="25"/>
  <c r="H51" i="21" l="1"/>
  <c r="H51" i="22" s="1"/>
  <c r="I200" i="29"/>
  <c r="K200" i="29"/>
  <c r="J200" i="29"/>
  <c r="H200" i="29"/>
  <c r="G200" i="29"/>
  <c r="A201" i="29"/>
  <c r="A204" i="12"/>
  <c r="A201" i="26"/>
  <c r="L199" i="29"/>
  <c r="J51" i="24"/>
  <c r="J51" i="21" s="1"/>
  <c r="J51" i="22" s="1"/>
  <c r="I51" i="24"/>
  <c r="I51" i="21" s="1"/>
  <c r="I51" i="22" s="1"/>
  <c r="G51" i="24"/>
  <c r="G51" i="21" s="1"/>
  <c r="G51" i="22" s="1"/>
  <c r="K51" i="24"/>
  <c r="K51" i="21" s="1"/>
  <c r="K51" i="22" s="1"/>
  <c r="L49" i="25"/>
  <c r="B51" i="25"/>
  <c r="B51" i="23"/>
  <c r="B51" i="38"/>
  <c r="C51" i="38" s="1"/>
  <c r="D51" i="23"/>
  <c r="E51" i="23"/>
  <c r="F51" i="23"/>
  <c r="C51" i="23"/>
  <c r="E47" i="38"/>
  <c r="D47" i="38"/>
  <c r="I50" i="23"/>
  <c r="I50" i="25" s="1"/>
  <c r="H50" i="23"/>
  <c r="H50" i="25" s="1"/>
  <c r="J50" i="23"/>
  <c r="J50" i="25" s="1"/>
  <c r="K50" i="23"/>
  <c r="K50" i="25" s="1"/>
  <c r="G50" i="23"/>
  <c r="G50" i="25" s="1"/>
  <c r="M50" i="23"/>
  <c r="Q51" i="13"/>
  <c r="D48" i="25"/>
  <c r="E48" i="25"/>
  <c r="C50" i="25"/>
  <c r="O50" i="25" s="1"/>
  <c r="E52" i="13"/>
  <c r="D52" i="21" s="1"/>
  <c r="E52" i="21" s="1"/>
  <c r="O52" i="13"/>
  <c r="M52" i="13"/>
  <c r="N52" i="13"/>
  <c r="L52" i="13"/>
  <c r="A52" i="24"/>
  <c r="D52" i="24" s="1"/>
  <c r="E52" i="24" s="1"/>
  <c r="A52" i="23"/>
  <c r="J52" i="13"/>
  <c r="K52" i="13"/>
  <c r="I52" i="13"/>
  <c r="I52" i="24" s="1"/>
  <c r="G52" i="13"/>
  <c r="H52" i="13"/>
  <c r="B52" i="13"/>
  <c r="B52" i="24" s="1"/>
  <c r="B52" i="21" s="1"/>
  <c r="B52" i="22" s="1"/>
  <c r="C52" i="13"/>
  <c r="C52" i="24" s="1"/>
  <c r="C52" i="21" s="1"/>
  <c r="C52" i="22" s="1"/>
  <c r="A52" i="22"/>
  <c r="A52" i="25"/>
  <c r="A52" i="38"/>
  <c r="A52" i="21"/>
  <c r="A53" i="13"/>
  <c r="D48" i="38"/>
  <c r="E48" i="38"/>
  <c r="H52" i="24" l="1"/>
  <c r="A205" i="12"/>
  <c r="A202" i="29"/>
  <c r="A202" i="26"/>
  <c r="L200" i="29"/>
  <c r="I201" i="29"/>
  <c r="J201" i="29"/>
  <c r="K201" i="29"/>
  <c r="H201" i="29"/>
  <c r="G201" i="29"/>
  <c r="L201" i="29" s="1"/>
  <c r="H52" i="21"/>
  <c r="H52" i="22" s="1"/>
  <c r="I52" i="21"/>
  <c r="I52" i="22" s="1"/>
  <c r="K52" i="24"/>
  <c r="K52" i="21" s="1"/>
  <c r="K52" i="22" s="1"/>
  <c r="J52" i="24"/>
  <c r="J52" i="21" s="1"/>
  <c r="J52" i="22" s="1"/>
  <c r="G52" i="24"/>
  <c r="G52" i="21" s="1"/>
  <c r="G52" i="22" s="1"/>
  <c r="J50" i="38"/>
  <c r="H50" i="38"/>
  <c r="I50" i="38"/>
  <c r="K51" i="23"/>
  <c r="K51" i="25" s="1"/>
  <c r="K51" i="38" s="1"/>
  <c r="I51" i="23"/>
  <c r="I51" i="25" s="1"/>
  <c r="I51" i="38" s="1"/>
  <c r="J51" i="23"/>
  <c r="J51" i="25" s="1"/>
  <c r="J51" i="38" s="1"/>
  <c r="H51" i="23"/>
  <c r="H51" i="25" s="1"/>
  <c r="H51" i="38" s="1"/>
  <c r="G51" i="23"/>
  <c r="G51" i="25" s="1"/>
  <c r="M51" i="23"/>
  <c r="B52" i="38"/>
  <c r="C52" i="38" s="1"/>
  <c r="B52" i="23"/>
  <c r="B52" i="25"/>
  <c r="Q52" i="13"/>
  <c r="L50" i="25"/>
  <c r="G50" i="38"/>
  <c r="M53" i="13"/>
  <c r="O53" i="13"/>
  <c r="H53" i="13"/>
  <c r="J53" i="13"/>
  <c r="G53" i="13"/>
  <c r="E53" i="13"/>
  <c r="D53" i="21" s="1"/>
  <c r="E53" i="21" s="1"/>
  <c r="N53" i="13"/>
  <c r="K53" i="13"/>
  <c r="I53" i="13"/>
  <c r="L53" i="13"/>
  <c r="A53" i="23"/>
  <c r="A53" i="24"/>
  <c r="D53" i="24" s="1"/>
  <c r="E53" i="24" s="1"/>
  <c r="A53" i="25"/>
  <c r="C53" i="13"/>
  <c r="C53" i="24" s="1"/>
  <c r="C53" i="21" s="1"/>
  <c r="C53" i="22" s="1"/>
  <c r="B53" i="13"/>
  <c r="B53" i="24" s="1"/>
  <c r="B53" i="21" s="1"/>
  <c r="B53" i="22" s="1"/>
  <c r="A53" i="21"/>
  <c r="A53" i="22"/>
  <c r="A53" i="38"/>
  <c r="A54" i="13"/>
  <c r="D52" i="23"/>
  <c r="E52" i="23"/>
  <c r="C52" i="23"/>
  <c r="F52" i="23"/>
  <c r="K50" i="38"/>
  <c r="C51" i="25"/>
  <c r="O51" i="25" s="1"/>
  <c r="I49" i="38"/>
  <c r="L49" i="38" s="1"/>
  <c r="D49" i="25"/>
  <c r="E49" i="25"/>
  <c r="I53" i="24" l="1"/>
  <c r="A206" i="12"/>
  <c r="A203" i="29"/>
  <c r="A203" i="26"/>
  <c r="I202" i="29"/>
  <c r="J202" i="29"/>
  <c r="H202" i="29"/>
  <c r="G202" i="29"/>
  <c r="K202" i="29"/>
  <c r="I53" i="21"/>
  <c r="I53" i="22" s="1"/>
  <c r="Q53" i="13"/>
  <c r="K52" i="23"/>
  <c r="K52" i="25" s="1"/>
  <c r="J52" i="23"/>
  <c r="J52" i="25" s="1"/>
  <c r="H52" i="23"/>
  <c r="H52" i="25" s="1"/>
  <c r="G52" i="23"/>
  <c r="G52" i="25" s="1"/>
  <c r="I52" i="23"/>
  <c r="I52" i="25" s="1"/>
  <c r="M52" i="23"/>
  <c r="K53" i="24"/>
  <c r="K53" i="21" s="1"/>
  <c r="K53" i="22" s="1"/>
  <c r="J53" i="24"/>
  <c r="J53" i="21" s="1"/>
  <c r="J53" i="22" s="1"/>
  <c r="C52" i="25"/>
  <c r="O52" i="25" s="1"/>
  <c r="L51" i="25"/>
  <c r="G51" i="38"/>
  <c r="L51" i="38" s="1"/>
  <c r="G54" i="13"/>
  <c r="E54" i="13"/>
  <c r="D54" i="21" s="1"/>
  <c r="E54" i="21" s="1"/>
  <c r="H54" i="13"/>
  <c r="L54" i="13"/>
  <c r="N54" i="13"/>
  <c r="M54" i="13"/>
  <c r="I54" i="13"/>
  <c r="O54" i="13"/>
  <c r="K54" i="13"/>
  <c r="A54" i="24"/>
  <c r="D54" i="24" s="1"/>
  <c r="E54" i="24" s="1"/>
  <c r="A54" i="23"/>
  <c r="J54" i="13"/>
  <c r="A54" i="25"/>
  <c r="C54" i="13"/>
  <c r="C54" i="24" s="1"/>
  <c r="C54" i="21" s="1"/>
  <c r="C54" i="22" s="1"/>
  <c r="B54" i="13"/>
  <c r="B54" i="24" s="1"/>
  <c r="B54" i="21" s="1"/>
  <c r="B54" i="22" s="1"/>
  <c r="A54" i="38"/>
  <c r="A54" i="21"/>
  <c r="A54" i="22"/>
  <c r="A55" i="13"/>
  <c r="B53" i="25"/>
  <c r="B53" i="38"/>
  <c r="C53" i="38" s="1"/>
  <c r="B53" i="23"/>
  <c r="D53" i="23"/>
  <c r="F53" i="23"/>
  <c r="C53" i="23"/>
  <c r="E53" i="23"/>
  <c r="H53" i="24"/>
  <c r="H53" i="21" s="1"/>
  <c r="H53" i="22" s="1"/>
  <c r="L50" i="38"/>
  <c r="E50" i="25"/>
  <c r="D50" i="25"/>
  <c r="D49" i="38"/>
  <c r="E49" i="38"/>
  <c r="G53" i="24"/>
  <c r="G53" i="21" s="1"/>
  <c r="G53" i="22" s="1"/>
  <c r="K203" i="29" l="1"/>
  <c r="I203" i="29"/>
  <c r="J203" i="29"/>
  <c r="H203" i="29"/>
  <c r="G203" i="29"/>
  <c r="L202" i="29"/>
  <c r="A204" i="29"/>
  <c r="A207" i="12"/>
  <c r="A204" i="26"/>
  <c r="J54" i="24"/>
  <c r="J54" i="21" s="1"/>
  <c r="J54" i="22" s="1"/>
  <c r="K54" i="24"/>
  <c r="K54" i="21" s="1"/>
  <c r="K54" i="22" s="1"/>
  <c r="I54" i="24"/>
  <c r="I54" i="21" s="1"/>
  <c r="I54" i="22" s="1"/>
  <c r="E51" i="25"/>
  <c r="D51" i="25"/>
  <c r="L52" i="25"/>
  <c r="G54" i="24"/>
  <c r="G54" i="21" s="1"/>
  <c r="G54" i="22" s="1"/>
  <c r="H53" i="23"/>
  <c r="H53" i="25" s="1"/>
  <c r="J53" i="23"/>
  <c r="J53" i="25" s="1"/>
  <c r="I53" i="23"/>
  <c r="I53" i="25" s="1"/>
  <c r="G53" i="23"/>
  <c r="G53" i="25" s="1"/>
  <c r="K53" i="23"/>
  <c r="K53" i="25" s="1"/>
  <c r="M53" i="23"/>
  <c r="D50" i="38"/>
  <c r="E50" i="38"/>
  <c r="C53" i="25"/>
  <c r="O53" i="25" s="1"/>
  <c r="Q54" i="13"/>
  <c r="M55" i="13"/>
  <c r="O55" i="13"/>
  <c r="H55" i="13"/>
  <c r="J55" i="13"/>
  <c r="G55" i="13"/>
  <c r="E55" i="13"/>
  <c r="D55" i="21" s="1"/>
  <c r="E55" i="21" s="1"/>
  <c r="N55" i="13"/>
  <c r="K55" i="13"/>
  <c r="L55" i="13"/>
  <c r="I55" i="13"/>
  <c r="A55" i="24"/>
  <c r="D55" i="24" s="1"/>
  <c r="E55" i="24" s="1"/>
  <c r="A55" i="23"/>
  <c r="A55" i="25"/>
  <c r="C55" i="13"/>
  <c r="C55" i="24" s="1"/>
  <c r="C55" i="21" s="1"/>
  <c r="C55" i="22" s="1"/>
  <c r="B55" i="13"/>
  <c r="B55" i="24" s="1"/>
  <c r="B55" i="21" s="1"/>
  <c r="B55" i="22" s="1"/>
  <c r="A55" i="38"/>
  <c r="A55" i="22"/>
  <c r="A55" i="21"/>
  <c r="A56" i="13"/>
  <c r="B54" i="25"/>
  <c r="B54" i="38"/>
  <c r="C54" i="38" s="1"/>
  <c r="B54" i="23"/>
  <c r="D54" i="23"/>
  <c r="F54" i="23"/>
  <c r="E54" i="23"/>
  <c r="C54" i="23"/>
  <c r="H54" i="24"/>
  <c r="H54" i="21" s="1"/>
  <c r="H54" i="22" s="1"/>
  <c r="E51" i="38"/>
  <c r="D51" i="38"/>
  <c r="A205" i="29" l="1"/>
  <c r="A208" i="12"/>
  <c r="A205" i="26"/>
  <c r="L203" i="29"/>
  <c r="K204" i="29"/>
  <c r="I204" i="29"/>
  <c r="J204" i="29"/>
  <c r="H204" i="29"/>
  <c r="G204" i="29"/>
  <c r="I55" i="24"/>
  <c r="I55" i="21" s="1"/>
  <c r="I55" i="22" s="1"/>
  <c r="A56" i="23"/>
  <c r="N56" i="13"/>
  <c r="E56" i="13"/>
  <c r="D56" i="21" s="1"/>
  <c r="E56" i="21" s="1"/>
  <c r="A56" i="24"/>
  <c r="D56" i="24" s="1"/>
  <c r="E56" i="24" s="1"/>
  <c r="O56" i="13"/>
  <c r="M56" i="13"/>
  <c r="L56" i="13"/>
  <c r="G56" i="13"/>
  <c r="G56" i="24" s="1"/>
  <c r="K56" i="13"/>
  <c r="K56" i="24" s="1"/>
  <c r="J56" i="13"/>
  <c r="H56" i="13"/>
  <c r="I56" i="13"/>
  <c r="I56" i="24" s="1"/>
  <c r="A56" i="25"/>
  <c r="C56" i="13"/>
  <c r="C56" i="24" s="1"/>
  <c r="C56" i="21" s="1"/>
  <c r="C56" i="22" s="1"/>
  <c r="B56" i="13"/>
  <c r="B56" i="24" s="1"/>
  <c r="B56" i="21" s="1"/>
  <c r="B56" i="22" s="1"/>
  <c r="A56" i="21"/>
  <c r="A56" i="38"/>
  <c r="A56" i="22"/>
  <c r="A57" i="13"/>
  <c r="L53" i="25"/>
  <c r="H54" i="23"/>
  <c r="H54" i="25" s="1"/>
  <c r="H54" i="38" s="1"/>
  <c r="G54" i="23"/>
  <c r="G54" i="25" s="1"/>
  <c r="K54" i="23"/>
  <c r="K54" i="25" s="1"/>
  <c r="K54" i="38" s="1"/>
  <c r="I54" i="23"/>
  <c r="I54" i="25" s="1"/>
  <c r="I54" i="38" s="1"/>
  <c r="J54" i="23"/>
  <c r="J54" i="25" s="1"/>
  <c r="J54" i="38" s="1"/>
  <c r="M54" i="23"/>
  <c r="Q55" i="13"/>
  <c r="G55" i="24"/>
  <c r="G55" i="21" s="1"/>
  <c r="G55" i="22" s="1"/>
  <c r="C54" i="25"/>
  <c r="O54" i="25" s="1"/>
  <c r="D55" i="23"/>
  <c r="F55" i="23"/>
  <c r="C55" i="23"/>
  <c r="E55" i="23"/>
  <c r="K55" i="24"/>
  <c r="K55" i="21" s="1"/>
  <c r="K55" i="22" s="1"/>
  <c r="J55" i="24"/>
  <c r="J55" i="21" s="1"/>
  <c r="J55" i="22" s="1"/>
  <c r="B55" i="25"/>
  <c r="B55" i="23"/>
  <c r="B55" i="38"/>
  <c r="C55" i="38" s="1"/>
  <c r="H55" i="24"/>
  <c r="H55" i="21" s="1"/>
  <c r="H55" i="22" s="1"/>
  <c r="D52" i="25"/>
  <c r="E52" i="25"/>
  <c r="J52" i="38"/>
  <c r="L52" i="38" s="1"/>
  <c r="H56" i="24" l="1"/>
  <c r="H56" i="21" s="1"/>
  <c r="H56" i="22" s="1"/>
  <c r="J56" i="24"/>
  <c r="J56" i="21" s="1"/>
  <c r="J56" i="22" s="1"/>
  <c r="L204" i="29"/>
  <c r="A209" i="12"/>
  <c r="A206" i="29"/>
  <c r="A206" i="26"/>
  <c r="I205" i="29"/>
  <c r="J205" i="29"/>
  <c r="K205" i="29"/>
  <c r="G205" i="29"/>
  <c r="H205" i="29"/>
  <c r="K56" i="21"/>
  <c r="K56" i="22" s="1"/>
  <c r="I56" i="21"/>
  <c r="I56" i="22" s="1"/>
  <c r="G56" i="21"/>
  <c r="G56" i="22" s="1"/>
  <c r="G54" i="38"/>
  <c r="L54" i="38" s="1"/>
  <c r="L54" i="25"/>
  <c r="H53" i="38"/>
  <c r="L53" i="38" s="1"/>
  <c r="D53" i="25"/>
  <c r="E53" i="25"/>
  <c r="C55" i="25"/>
  <c r="O55" i="25" s="1"/>
  <c r="F56" i="23"/>
  <c r="D56" i="23"/>
  <c r="C56" i="23"/>
  <c r="E56" i="23"/>
  <c r="D52" i="38"/>
  <c r="E52" i="38"/>
  <c r="H55" i="23"/>
  <c r="H55" i="25" s="1"/>
  <c r="J55" i="23"/>
  <c r="J55" i="25" s="1"/>
  <c r="I55" i="23"/>
  <c r="I55" i="25" s="1"/>
  <c r="K55" i="23"/>
  <c r="K55" i="25" s="1"/>
  <c r="G55" i="23"/>
  <c r="G55" i="25" s="1"/>
  <c r="M55" i="23"/>
  <c r="M57" i="13"/>
  <c r="O57" i="13"/>
  <c r="J57" i="13"/>
  <c r="G57" i="13"/>
  <c r="E57" i="13"/>
  <c r="D57" i="21" s="1"/>
  <c r="E57" i="21" s="1"/>
  <c r="H57" i="13"/>
  <c r="L57" i="13"/>
  <c r="K57" i="13"/>
  <c r="N57" i="13"/>
  <c r="A57" i="24"/>
  <c r="D57" i="24" s="1"/>
  <c r="E57" i="24" s="1"/>
  <c r="A57" i="23"/>
  <c r="I57" i="13"/>
  <c r="A57" i="25"/>
  <c r="C57" i="13"/>
  <c r="C57" i="24" s="1"/>
  <c r="C57" i="21" s="1"/>
  <c r="C57" i="22" s="1"/>
  <c r="B57" i="13"/>
  <c r="B57" i="24" s="1"/>
  <c r="B57" i="21" s="1"/>
  <c r="B57" i="22" s="1"/>
  <c r="A57" i="21"/>
  <c r="A57" i="22"/>
  <c r="A57" i="38"/>
  <c r="A58" i="13"/>
  <c r="B56" i="23"/>
  <c r="B56" i="25"/>
  <c r="B56" i="38"/>
  <c r="C56" i="38" s="1"/>
  <c r="Q56" i="13"/>
  <c r="A210" i="12" l="1"/>
  <c r="A207" i="29"/>
  <c r="A207" i="26"/>
  <c r="L205" i="29"/>
  <c r="I206" i="29"/>
  <c r="J206" i="29"/>
  <c r="H206" i="29"/>
  <c r="K206" i="29"/>
  <c r="G206" i="29"/>
  <c r="I57" i="24"/>
  <c r="I57" i="21" s="1"/>
  <c r="I57" i="22" s="1"/>
  <c r="K57" i="24"/>
  <c r="K57" i="21" s="1"/>
  <c r="K57" i="22" s="1"/>
  <c r="L55" i="25"/>
  <c r="D55" i="25" s="1"/>
  <c r="C56" i="25"/>
  <c r="O56" i="25" s="1"/>
  <c r="K56" i="23"/>
  <c r="K56" i="25" s="1"/>
  <c r="K56" i="38" s="1"/>
  <c r="J56" i="23"/>
  <c r="J56" i="25" s="1"/>
  <c r="J56" i="38" s="1"/>
  <c r="I56" i="23"/>
  <c r="I56" i="25" s="1"/>
  <c r="I56" i="38" s="1"/>
  <c r="H56" i="23"/>
  <c r="H56" i="25" s="1"/>
  <c r="H56" i="38" s="1"/>
  <c r="G56" i="23"/>
  <c r="G56" i="25" s="1"/>
  <c r="M56" i="23"/>
  <c r="D53" i="38"/>
  <c r="E53" i="38"/>
  <c r="G57" i="24"/>
  <c r="G57" i="21" s="1"/>
  <c r="G57" i="22" s="1"/>
  <c r="B57" i="25"/>
  <c r="B57" i="38"/>
  <c r="C57" i="38" s="1"/>
  <c r="B57" i="23"/>
  <c r="D57" i="23"/>
  <c r="F57" i="23"/>
  <c r="C57" i="23"/>
  <c r="E57" i="23"/>
  <c r="Q57" i="13"/>
  <c r="J57" i="24"/>
  <c r="J57" i="21" s="1"/>
  <c r="J57" i="22" s="1"/>
  <c r="E54" i="25"/>
  <c r="D54" i="25"/>
  <c r="M58" i="13"/>
  <c r="O58" i="13"/>
  <c r="H58" i="13"/>
  <c r="J58" i="13"/>
  <c r="G58" i="13"/>
  <c r="L58" i="13"/>
  <c r="I58" i="13"/>
  <c r="E58" i="13"/>
  <c r="D58" i="21" s="1"/>
  <c r="E58" i="21" s="1"/>
  <c r="K58" i="13"/>
  <c r="N58" i="13"/>
  <c r="A58" i="24"/>
  <c r="D58" i="24" s="1"/>
  <c r="E58" i="24" s="1"/>
  <c r="A58" i="23"/>
  <c r="C58" i="13"/>
  <c r="C58" i="24" s="1"/>
  <c r="C58" i="21" s="1"/>
  <c r="C58" i="22" s="1"/>
  <c r="B58" i="13"/>
  <c r="B58" i="24" s="1"/>
  <c r="B58" i="21" s="1"/>
  <c r="B58" i="22" s="1"/>
  <c r="A58" i="25"/>
  <c r="A58" i="38"/>
  <c r="A58" i="22"/>
  <c r="A58" i="21"/>
  <c r="A59" i="13"/>
  <c r="H57" i="24"/>
  <c r="H57" i="21" s="1"/>
  <c r="H57" i="22" s="1"/>
  <c r="E54" i="38"/>
  <c r="D54" i="38"/>
  <c r="K207" i="29" l="1"/>
  <c r="H207" i="29"/>
  <c r="J207" i="29"/>
  <c r="I207" i="29"/>
  <c r="G207" i="29"/>
  <c r="L206" i="29"/>
  <c r="A208" i="29"/>
  <c r="A211" i="12"/>
  <c r="A208" i="26"/>
  <c r="H55" i="38"/>
  <c r="L55" i="38" s="1"/>
  <c r="E55" i="38" s="1"/>
  <c r="E55" i="25"/>
  <c r="K58" i="24"/>
  <c r="K58" i="21" s="1"/>
  <c r="K58" i="22" s="1"/>
  <c r="B58" i="25"/>
  <c r="B58" i="38"/>
  <c r="C58" i="38" s="1"/>
  <c r="B58" i="23"/>
  <c r="Q58" i="13"/>
  <c r="J57" i="23"/>
  <c r="J57" i="25" s="1"/>
  <c r="J57" i="38" s="1"/>
  <c r="H57" i="23"/>
  <c r="H57" i="25" s="1"/>
  <c r="H57" i="38" s="1"/>
  <c r="G57" i="23"/>
  <c r="K57" i="23"/>
  <c r="K57" i="25" s="1"/>
  <c r="K57" i="38" s="1"/>
  <c r="I57" i="23"/>
  <c r="I57" i="25" s="1"/>
  <c r="I57" i="38" s="1"/>
  <c r="M57" i="23"/>
  <c r="G58" i="24"/>
  <c r="G58" i="21" s="1"/>
  <c r="G58" i="22" s="1"/>
  <c r="C57" i="25"/>
  <c r="O57" i="25" s="1"/>
  <c r="C58" i="23"/>
  <c r="E58" i="23"/>
  <c r="F58" i="23"/>
  <c r="D58" i="23"/>
  <c r="J58" i="24"/>
  <c r="J58" i="21" s="1"/>
  <c r="J58" i="22" s="1"/>
  <c r="L56" i="25"/>
  <c r="G56" i="38"/>
  <c r="L56" i="38" s="1"/>
  <c r="M59" i="13"/>
  <c r="O59" i="13"/>
  <c r="A59" i="24"/>
  <c r="D59" i="24" s="1"/>
  <c r="E59" i="24" s="1"/>
  <c r="E59" i="13"/>
  <c r="D59" i="21" s="1"/>
  <c r="E59" i="21" s="1"/>
  <c r="N59" i="13"/>
  <c r="A59" i="23"/>
  <c r="L59" i="13"/>
  <c r="K59" i="13"/>
  <c r="G59" i="13"/>
  <c r="H59" i="13"/>
  <c r="I59" i="13"/>
  <c r="I59" i="24" s="1"/>
  <c r="C59" i="13"/>
  <c r="C59" i="24" s="1"/>
  <c r="C59" i="21" s="1"/>
  <c r="C59" i="22" s="1"/>
  <c r="B59" i="13"/>
  <c r="B59" i="24" s="1"/>
  <c r="B59" i="21" s="1"/>
  <c r="B59" i="22" s="1"/>
  <c r="J59" i="13"/>
  <c r="A59" i="38"/>
  <c r="A59" i="25"/>
  <c r="A59" i="21"/>
  <c r="A59" i="22"/>
  <c r="A60" i="13"/>
  <c r="I58" i="24"/>
  <c r="I58" i="21" s="1"/>
  <c r="I58" i="22" s="1"/>
  <c r="H58" i="24"/>
  <c r="H58" i="21" s="1"/>
  <c r="H58" i="22" s="1"/>
  <c r="G57" i="25"/>
  <c r="D55" i="38" l="1"/>
  <c r="K59" i="24"/>
  <c r="K59" i="21" s="1"/>
  <c r="K59" i="22" s="1"/>
  <c r="I208" i="29"/>
  <c r="K208" i="29"/>
  <c r="G208" i="29"/>
  <c r="J208" i="29"/>
  <c r="H208" i="29"/>
  <c r="A209" i="29"/>
  <c r="A212" i="12"/>
  <c r="A209" i="26"/>
  <c r="L207" i="29"/>
  <c r="I59" i="21"/>
  <c r="I59" i="22" s="1"/>
  <c r="G59" i="24"/>
  <c r="G59" i="21" s="1"/>
  <c r="G59" i="22" s="1"/>
  <c r="J59" i="24"/>
  <c r="J59" i="21" s="1"/>
  <c r="J59" i="22" s="1"/>
  <c r="H59" i="24"/>
  <c r="H59" i="21" s="1"/>
  <c r="H59" i="22" s="1"/>
  <c r="B59" i="25"/>
  <c r="B59" i="23"/>
  <c r="B59" i="38"/>
  <c r="C59" i="38" s="1"/>
  <c r="D56" i="38"/>
  <c r="E56" i="38"/>
  <c r="G57" i="38"/>
  <c r="L57" i="38" s="1"/>
  <c r="L57" i="25"/>
  <c r="L60" i="13"/>
  <c r="N60" i="13"/>
  <c r="I60" i="13"/>
  <c r="K60" i="13"/>
  <c r="M60" i="13"/>
  <c r="H60" i="13"/>
  <c r="E60" i="13"/>
  <c r="D60" i="21" s="1"/>
  <c r="E60" i="21" s="1"/>
  <c r="O60" i="13"/>
  <c r="J60" i="13"/>
  <c r="G60" i="13"/>
  <c r="A60" i="24"/>
  <c r="D60" i="24" s="1"/>
  <c r="E60" i="24" s="1"/>
  <c r="A60" i="23"/>
  <c r="A60" i="25"/>
  <c r="B60" i="13"/>
  <c r="B60" i="24" s="1"/>
  <c r="B60" i="21" s="1"/>
  <c r="B60" i="22" s="1"/>
  <c r="A60" i="38"/>
  <c r="C60" i="13"/>
  <c r="C60" i="24" s="1"/>
  <c r="C60" i="21" s="1"/>
  <c r="C60" i="22" s="1"/>
  <c r="A60" i="22"/>
  <c r="A60" i="21"/>
  <c r="A61" i="13"/>
  <c r="Q59" i="13"/>
  <c r="D56" i="25"/>
  <c r="E56" i="25"/>
  <c r="C59" i="23"/>
  <c r="D59" i="23"/>
  <c r="E59" i="23"/>
  <c r="F59" i="23"/>
  <c r="H58" i="23"/>
  <c r="H58" i="25" s="1"/>
  <c r="J58" i="23"/>
  <c r="J58" i="25" s="1"/>
  <c r="G58" i="23"/>
  <c r="G58" i="25" s="1"/>
  <c r="K58" i="23"/>
  <c r="K58" i="25" s="1"/>
  <c r="I58" i="23"/>
  <c r="I58" i="25" s="1"/>
  <c r="M58" i="23"/>
  <c r="C58" i="25"/>
  <c r="O58" i="25" s="1"/>
  <c r="I209" i="29" l="1"/>
  <c r="J209" i="29"/>
  <c r="H209" i="29"/>
  <c r="G209" i="29"/>
  <c r="L209" i="29" s="1"/>
  <c r="K209" i="29"/>
  <c r="L208" i="29"/>
  <c r="A213" i="12"/>
  <c r="A210" i="29"/>
  <c r="A210" i="26"/>
  <c r="J60" i="24"/>
  <c r="J60" i="21" s="1"/>
  <c r="J60" i="22" s="1"/>
  <c r="G60" i="24"/>
  <c r="G60" i="21" s="1"/>
  <c r="G60" i="22" s="1"/>
  <c r="L58" i="25"/>
  <c r="B60" i="38"/>
  <c r="C60" i="38" s="1"/>
  <c r="B60" i="25"/>
  <c r="B60" i="23"/>
  <c r="H60" i="24"/>
  <c r="H60" i="21" s="1"/>
  <c r="H60" i="22" s="1"/>
  <c r="Q60" i="13"/>
  <c r="K59" i="23"/>
  <c r="K59" i="25" s="1"/>
  <c r="J59" i="23"/>
  <c r="J59" i="25" s="1"/>
  <c r="I59" i="23"/>
  <c r="I59" i="25" s="1"/>
  <c r="G59" i="23"/>
  <c r="G59" i="25" s="1"/>
  <c r="H59" i="23"/>
  <c r="H59" i="25" s="1"/>
  <c r="M59" i="23"/>
  <c r="C60" i="23"/>
  <c r="E60" i="23"/>
  <c r="D60" i="23"/>
  <c r="F60" i="23"/>
  <c r="K60" i="24"/>
  <c r="K60" i="21" s="1"/>
  <c r="K60" i="22" s="1"/>
  <c r="D57" i="25"/>
  <c r="E57" i="25"/>
  <c r="G61" i="13"/>
  <c r="E61" i="13"/>
  <c r="D61" i="21" s="1"/>
  <c r="E61" i="21" s="1"/>
  <c r="L61" i="13"/>
  <c r="N61" i="13"/>
  <c r="I61" i="13"/>
  <c r="K61" i="13"/>
  <c r="O61" i="13"/>
  <c r="J61" i="13"/>
  <c r="M61" i="13"/>
  <c r="H61" i="13"/>
  <c r="A61" i="24"/>
  <c r="D61" i="24" s="1"/>
  <c r="E61" i="24" s="1"/>
  <c r="A61" i="23"/>
  <c r="A61" i="25"/>
  <c r="C61" i="13"/>
  <c r="C61" i="24" s="1"/>
  <c r="C61" i="21" s="1"/>
  <c r="C61" i="22" s="1"/>
  <c r="B61" i="13"/>
  <c r="B61" i="24" s="1"/>
  <c r="B61" i="21" s="1"/>
  <c r="B61" i="22" s="1"/>
  <c r="A61" i="21"/>
  <c r="A61" i="22"/>
  <c r="A61" i="38"/>
  <c r="A62" i="13"/>
  <c r="I60" i="24"/>
  <c r="I60" i="21" s="1"/>
  <c r="I60" i="22" s="1"/>
  <c r="D57" i="38"/>
  <c r="E57" i="38"/>
  <c r="C59" i="25"/>
  <c r="O59" i="25" s="1"/>
  <c r="J61" i="24" l="1"/>
  <c r="J61" i="21" s="1"/>
  <c r="J61" i="22" s="1"/>
  <c r="I210" i="29"/>
  <c r="J210" i="29"/>
  <c r="H210" i="29"/>
  <c r="G210" i="29"/>
  <c r="L210" i="29" s="1"/>
  <c r="K210" i="29"/>
  <c r="A214" i="12"/>
  <c r="A211" i="29"/>
  <c r="A211" i="26"/>
  <c r="I61" i="24"/>
  <c r="I61" i="21" s="1"/>
  <c r="I61" i="22" s="1"/>
  <c r="G61" i="24"/>
  <c r="G61" i="21" s="1"/>
  <c r="G61" i="22" s="1"/>
  <c r="C60" i="25"/>
  <c r="O60" i="25" s="1"/>
  <c r="D61" i="23"/>
  <c r="F61" i="23"/>
  <c r="E61" i="23"/>
  <c r="C61" i="23"/>
  <c r="B61" i="25"/>
  <c r="C61" i="25" s="1"/>
  <c r="O61" i="25" s="1"/>
  <c r="B61" i="38"/>
  <c r="C61" i="38" s="1"/>
  <c r="B61" i="23"/>
  <c r="Q61" i="13"/>
  <c r="L59" i="25"/>
  <c r="E62" i="13"/>
  <c r="D62" i="21" s="1"/>
  <c r="E62" i="21" s="1"/>
  <c r="A62" i="24"/>
  <c r="D62" i="24" s="1"/>
  <c r="E62" i="24" s="1"/>
  <c r="A62" i="23"/>
  <c r="O62" i="13"/>
  <c r="M62" i="13"/>
  <c r="L62" i="13"/>
  <c r="K62" i="13"/>
  <c r="J62" i="13"/>
  <c r="N62" i="13"/>
  <c r="G62" i="13"/>
  <c r="G62" i="24" s="1"/>
  <c r="I62" i="13"/>
  <c r="A62" i="25"/>
  <c r="C62" i="13"/>
  <c r="C62" i="24" s="1"/>
  <c r="C62" i="21" s="1"/>
  <c r="C62" i="22" s="1"/>
  <c r="B62" i="13"/>
  <c r="B62" i="24" s="1"/>
  <c r="B62" i="21" s="1"/>
  <c r="B62" i="22" s="1"/>
  <c r="H62" i="13"/>
  <c r="A62" i="38"/>
  <c r="A62" i="21"/>
  <c r="A62" i="22"/>
  <c r="A63" i="13"/>
  <c r="H61" i="24"/>
  <c r="H61" i="21" s="1"/>
  <c r="H61" i="22" s="1"/>
  <c r="K61" i="24"/>
  <c r="K61" i="21" s="1"/>
  <c r="K61" i="22" s="1"/>
  <c r="G60" i="23"/>
  <c r="G60" i="25" s="1"/>
  <c r="I60" i="23"/>
  <c r="I60" i="25" s="1"/>
  <c r="K60" i="23"/>
  <c r="K60" i="25" s="1"/>
  <c r="J60" i="23"/>
  <c r="J60" i="25" s="1"/>
  <c r="H60" i="23"/>
  <c r="H60" i="25" s="1"/>
  <c r="M60" i="23"/>
  <c r="G58" i="38"/>
  <c r="L58" i="38" s="1"/>
  <c r="E58" i="25"/>
  <c r="D58" i="25"/>
  <c r="H62" i="24" l="1"/>
  <c r="H62" i="21" s="1"/>
  <c r="H62" i="22" s="1"/>
  <c r="I62" i="24"/>
  <c r="I62" i="21" s="1"/>
  <c r="I62" i="22" s="1"/>
  <c r="K62" i="24"/>
  <c r="J62" i="24"/>
  <c r="A212" i="29"/>
  <c r="A215" i="12"/>
  <c r="A212" i="26"/>
  <c r="K211" i="29"/>
  <c r="I211" i="29"/>
  <c r="J211" i="29"/>
  <c r="H211" i="29"/>
  <c r="G211" i="29"/>
  <c r="L211" i="29" s="1"/>
  <c r="G62" i="21"/>
  <c r="G62" i="22" s="1"/>
  <c r="J62" i="21"/>
  <c r="J62" i="22" s="1"/>
  <c r="K62" i="21"/>
  <c r="K62" i="22" s="1"/>
  <c r="G63" i="13"/>
  <c r="E63" i="13"/>
  <c r="D63" i="21" s="1"/>
  <c r="E63" i="21" s="1"/>
  <c r="L63" i="13"/>
  <c r="N63" i="13"/>
  <c r="I63" i="13"/>
  <c r="K63" i="13"/>
  <c r="M63" i="13"/>
  <c r="H63" i="13"/>
  <c r="H63" i="24" s="1"/>
  <c r="O63" i="13"/>
  <c r="J63" i="13"/>
  <c r="A63" i="24"/>
  <c r="D63" i="24" s="1"/>
  <c r="E63" i="24" s="1"/>
  <c r="A63" i="23"/>
  <c r="A63" i="25"/>
  <c r="C63" i="13"/>
  <c r="C63" i="24" s="1"/>
  <c r="C63" i="21" s="1"/>
  <c r="C63" i="22" s="1"/>
  <c r="B63" i="13"/>
  <c r="B63" i="24" s="1"/>
  <c r="B63" i="21" s="1"/>
  <c r="B63" i="22" s="1"/>
  <c r="A63" i="38"/>
  <c r="A63" i="22"/>
  <c r="A63" i="21"/>
  <c r="A64" i="13"/>
  <c r="D62" i="23"/>
  <c r="E62" i="23"/>
  <c r="F62" i="23"/>
  <c r="C62" i="23"/>
  <c r="B62" i="25"/>
  <c r="B62" i="23"/>
  <c r="B62" i="38"/>
  <c r="C62" i="38" s="1"/>
  <c r="Q62" i="13"/>
  <c r="L60" i="25"/>
  <c r="G61" i="23"/>
  <c r="G61" i="25" s="1"/>
  <c r="I61" i="23"/>
  <c r="I61" i="25" s="1"/>
  <c r="K61" i="23"/>
  <c r="K61" i="25" s="1"/>
  <c r="H61" i="23"/>
  <c r="H61" i="25" s="1"/>
  <c r="J61" i="23"/>
  <c r="J61" i="25" s="1"/>
  <c r="M61" i="23"/>
  <c r="D58" i="38"/>
  <c r="E58" i="38"/>
  <c r="D59" i="25"/>
  <c r="E59" i="25"/>
  <c r="G59" i="38"/>
  <c r="L59" i="38" s="1"/>
  <c r="J63" i="24" l="1"/>
  <c r="J63" i="21" s="1"/>
  <c r="J63" i="22" s="1"/>
  <c r="A213" i="29"/>
  <c r="A216" i="12"/>
  <c r="A213" i="26"/>
  <c r="K212" i="29"/>
  <c r="J212" i="29"/>
  <c r="H212" i="29"/>
  <c r="G212" i="29"/>
  <c r="L212" i="29" s="1"/>
  <c r="I212" i="29"/>
  <c r="H63" i="21"/>
  <c r="H63" i="22" s="1"/>
  <c r="L61" i="25"/>
  <c r="D59" i="38"/>
  <c r="E59" i="38"/>
  <c r="D63" i="23"/>
  <c r="F63" i="23"/>
  <c r="E63" i="23"/>
  <c r="C63" i="23"/>
  <c r="C62" i="25"/>
  <c r="O62" i="25" s="1"/>
  <c r="M64" i="13"/>
  <c r="O64" i="13"/>
  <c r="A64" i="24"/>
  <c r="D64" i="24" s="1"/>
  <c r="E64" i="24" s="1"/>
  <c r="E64" i="13"/>
  <c r="D64" i="21" s="1"/>
  <c r="E64" i="21" s="1"/>
  <c r="N64" i="13"/>
  <c r="A64" i="23"/>
  <c r="L64" i="13"/>
  <c r="K64" i="13"/>
  <c r="J64" i="13"/>
  <c r="G64" i="13"/>
  <c r="I64" i="13"/>
  <c r="I64" i="24" s="1"/>
  <c r="H64" i="13"/>
  <c r="C64" i="13"/>
  <c r="C64" i="24" s="1"/>
  <c r="C64" i="21" s="1"/>
  <c r="C64" i="22" s="1"/>
  <c r="A64" i="25"/>
  <c r="B64" i="13"/>
  <c r="B64" i="24" s="1"/>
  <c r="B64" i="21" s="1"/>
  <c r="B64" i="22" s="1"/>
  <c r="A64" i="38"/>
  <c r="A64" i="21"/>
  <c r="A64" i="22"/>
  <c r="A65" i="13"/>
  <c r="B63" i="25"/>
  <c r="C63" i="25" s="1"/>
  <c r="O63" i="25" s="1"/>
  <c r="B63" i="38"/>
  <c r="C63" i="38" s="1"/>
  <c r="B63" i="23"/>
  <c r="Q63" i="13"/>
  <c r="K62" i="23"/>
  <c r="K62" i="25" s="1"/>
  <c r="I62" i="23"/>
  <c r="I62" i="25" s="1"/>
  <c r="J62" i="23"/>
  <c r="J62" i="25" s="1"/>
  <c r="G62" i="23"/>
  <c r="G62" i="25" s="1"/>
  <c r="H62" i="23"/>
  <c r="H62" i="25" s="1"/>
  <c r="M62" i="23"/>
  <c r="K63" i="24"/>
  <c r="K63" i="21" s="1"/>
  <c r="K63" i="22" s="1"/>
  <c r="H60" i="38"/>
  <c r="L60" i="38" s="1"/>
  <c r="D60" i="25"/>
  <c r="E60" i="25"/>
  <c r="I63" i="24"/>
  <c r="I63" i="21" s="1"/>
  <c r="I63" i="22" s="1"/>
  <c r="G63" i="24"/>
  <c r="G63" i="21" s="1"/>
  <c r="G63" i="22" s="1"/>
  <c r="H64" i="24" l="1"/>
  <c r="H64" i="21" s="1"/>
  <c r="H64" i="22" s="1"/>
  <c r="K64" i="24"/>
  <c r="K64" i="21" s="1"/>
  <c r="K64" i="22" s="1"/>
  <c r="G64" i="24"/>
  <c r="G64" i="21" s="1"/>
  <c r="G64" i="22" s="1"/>
  <c r="A217" i="12"/>
  <c r="A214" i="29"/>
  <c r="A214" i="26"/>
  <c r="I213" i="29"/>
  <c r="J213" i="29"/>
  <c r="K213" i="29"/>
  <c r="G213" i="29"/>
  <c r="H213" i="29"/>
  <c r="J64" i="24"/>
  <c r="J64" i="21" s="1"/>
  <c r="J64" i="22" s="1"/>
  <c r="I64" i="21"/>
  <c r="I64" i="22" s="1"/>
  <c r="G63" i="23"/>
  <c r="G63" i="25" s="1"/>
  <c r="I63" i="23"/>
  <c r="I63" i="25" s="1"/>
  <c r="K63" i="23"/>
  <c r="K63" i="25" s="1"/>
  <c r="J63" i="23"/>
  <c r="J63" i="25" s="1"/>
  <c r="H63" i="23"/>
  <c r="H63" i="25" s="1"/>
  <c r="M63" i="23"/>
  <c r="D60" i="38"/>
  <c r="E60" i="38"/>
  <c r="B64" i="25"/>
  <c r="C64" i="25" s="1"/>
  <c r="O64" i="25" s="1"/>
  <c r="B64" i="23"/>
  <c r="B64" i="38"/>
  <c r="C64" i="38" s="1"/>
  <c r="Q64" i="13"/>
  <c r="L62" i="25"/>
  <c r="M65" i="13"/>
  <c r="O65" i="13"/>
  <c r="H65" i="13"/>
  <c r="J65" i="13"/>
  <c r="E65" i="13"/>
  <c r="D65" i="21" s="1"/>
  <c r="E65" i="21" s="1"/>
  <c r="N65" i="13"/>
  <c r="K65" i="13"/>
  <c r="G65" i="13"/>
  <c r="L65" i="13"/>
  <c r="I65" i="13"/>
  <c r="A65" i="24"/>
  <c r="D65" i="24" s="1"/>
  <c r="E65" i="24" s="1"/>
  <c r="A65" i="23"/>
  <c r="A65" i="25"/>
  <c r="C65" i="13"/>
  <c r="C65" i="24" s="1"/>
  <c r="C65" i="21" s="1"/>
  <c r="C65" i="22" s="1"/>
  <c r="B65" i="13"/>
  <c r="B65" i="24" s="1"/>
  <c r="B65" i="21" s="1"/>
  <c r="B65" i="22" s="1"/>
  <c r="A65" i="21"/>
  <c r="A65" i="22"/>
  <c r="A65" i="38"/>
  <c r="A66" i="13"/>
  <c r="C64" i="23"/>
  <c r="D64" i="23"/>
  <c r="E64" i="23"/>
  <c r="F64" i="23"/>
  <c r="J61" i="38"/>
  <c r="L61" i="38" s="1"/>
  <c r="D61" i="25"/>
  <c r="E61" i="25"/>
  <c r="I214" i="29" l="1"/>
  <c r="J214" i="29"/>
  <c r="H214" i="29"/>
  <c r="K214" i="29"/>
  <c r="G214" i="29"/>
  <c r="L213" i="29"/>
  <c r="A218" i="12"/>
  <c r="A215" i="29"/>
  <c r="A215" i="26"/>
  <c r="I65" i="24"/>
  <c r="I65" i="21" s="1"/>
  <c r="I65" i="22" s="1"/>
  <c r="Q65" i="13"/>
  <c r="B65" i="25"/>
  <c r="B65" i="38"/>
  <c r="C65" i="38" s="1"/>
  <c r="B65" i="23"/>
  <c r="K65" i="24"/>
  <c r="K65" i="21" s="1"/>
  <c r="K65" i="22" s="1"/>
  <c r="H65" i="24"/>
  <c r="H65" i="21" s="1"/>
  <c r="H65" i="22" s="1"/>
  <c r="L63" i="25"/>
  <c r="A66" i="23"/>
  <c r="N66" i="13"/>
  <c r="E66" i="13"/>
  <c r="D66" i="21" s="1"/>
  <c r="E66" i="21" s="1"/>
  <c r="A66" i="24"/>
  <c r="D66" i="24" s="1"/>
  <c r="E66" i="24" s="1"/>
  <c r="O66" i="13"/>
  <c r="J66" i="13"/>
  <c r="L66" i="13"/>
  <c r="K66" i="13"/>
  <c r="K66" i="24" s="1"/>
  <c r="I66" i="13"/>
  <c r="I66" i="24" s="1"/>
  <c r="M66" i="13"/>
  <c r="H66" i="13"/>
  <c r="C66" i="13"/>
  <c r="C66" i="24" s="1"/>
  <c r="C66" i="21" s="1"/>
  <c r="C66" i="22" s="1"/>
  <c r="B66" i="13"/>
  <c r="B66" i="24" s="1"/>
  <c r="B66" i="21" s="1"/>
  <c r="B66" i="22" s="1"/>
  <c r="A66" i="25"/>
  <c r="G66" i="13"/>
  <c r="A66" i="38"/>
  <c r="A66" i="22"/>
  <c r="A66" i="21"/>
  <c r="A67" i="13"/>
  <c r="D61" i="38"/>
  <c r="E61" i="38"/>
  <c r="K64" i="23"/>
  <c r="K64" i="25" s="1"/>
  <c r="J64" i="23"/>
  <c r="J64" i="25" s="1"/>
  <c r="I64" i="23"/>
  <c r="I64" i="25" s="1"/>
  <c r="H64" i="23"/>
  <c r="H64" i="25" s="1"/>
  <c r="G64" i="23"/>
  <c r="G64" i="25" s="1"/>
  <c r="M64" i="23"/>
  <c r="C65" i="23"/>
  <c r="E65" i="23"/>
  <c r="D65" i="23"/>
  <c r="F65" i="23"/>
  <c r="G65" i="24"/>
  <c r="G65" i="21" s="1"/>
  <c r="G65" i="22" s="1"/>
  <c r="J65" i="24"/>
  <c r="J65" i="21" s="1"/>
  <c r="J65" i="22" s="1"/>
  <c r="D62" i="25"/>
  <c r="E62" i="25"/>
  <c r="K62" i="38"/>
  <c r="L62" i="38" s="1"/>
  <c r="G66" i="24" l="1"/>
  <c r="G66" i="21" s="1"/>
  <c r="G66" i="22" s="1"/>
  <c r="H66" i="24"/>
  <c r="H66" i="21" s="1"/>
  <c r="H66" i="22" s="1"/>
  <c r="K215" i="29"/>
  <c r="I215" i="29"/>
  <c r="H215" i="29"/>
  <c r="J215" i="29"/>
  <c r="G215" i="29"/>
  <c r="A216" i="29"/>
  <c r="A219" i="12"/>
  <c r="A216" i="26"/>
  <c r="L214" i="29"/>
  <c r="I66" i="21"/>
  <c r="I66" i="22" s="1"/>
  <c r="J66" i="24"/>
  <c r="J66" i="21" s="1"/>
  <c r="J66" i="22" s="1"/>
  <c r="K66" i="21"/>
  <c r="K66" i="22" s="1"/>
  <c r="M67" i="13"/>
  <c r="O67" i="13"/>
  <c r="H67" i="13"/>
  <c r="J67" i="13"/>
  <c r="G67" i="13"/>
  <c r="L67" i="13"/>
  <c r="I67" i="13"/>
  <c r="E67" i="13"/>
  <c r="D67" i="21" s="1"/>
  <c r="E67" i="21" s="1"/>
  <c r="K67" i="13"/>
  <c r="N67" i="13"/>
  <c r="A67" i="24"/>
  <c r="D67" i="24" s="1"/>
  <c r="E67" i="24" s="1"/>
  <c r="A67" i="23"/>
  <c r="A67" i="25"/>
  <c r="C67" i="13"/>
  <c r="C67" i="24" s="1"/>
  <c r="C67" i="21" s="1"/>
  <c r="C67" i="22" s="1"/>
  <c r="B67" i="13"/>
  <c r="B67" i="24" s="1"/>
  <c r="B67" i="21" s="1"/>
  <c r="B67" i="22" s="1"/>
  <c r="A67" i="38"/>
  <c r="A67" i="21"/>
  <c r="A67" i="22"/>
  <c r="A68" i="13"/>
  <c r="Q66" i="13"/>
  <c r="J63" i="38"/>
  <c r="L63" i="38" s="1"/>
  <c r="E63" i="25"/>
  <c r="D63" i="25"/>
  <c r="L64" i="25"/>
  <c r="B66" i="25"/>
  <c r="B66" i="38"/>
  <c r="C66" i="38" s="1"/>
  <c r="B66" i="23"/>
  <c r="F66" i="23"/>
  <c r="D66" i="23"/>
  <c r="C66" i="23"/>
  <c r="E66" i="23"/>
  <c r="D62" i="38"/>
  <c r="E62" i="38"/>
  <c r="H65" i="23"/>
  <c r="H65" i="25" s="1"/>
  <c r="J65" i="23"/>
  <c r="J65" i="25" s="1"/>
  <c r="I65" i="23"/>
  <c r="I65" i="25" s="1"/>
  <c r="K65" i="23"/>
  <c r="K65" i="25" s="1"/>
  <c r="G65" i="23"/>
  <c r="G65" i="25" s="1"/>
  <c r="M65" i="23"/>
  <c r="C65" i="25"/>
  <c r="O65" i="25" s="1"/>
  <c r="I216" i="29" l="1"/>
  <c r="K216" i="29"/>
  <c r="J216" i="29"/>
  <c r="H216" i="29"/>
  <c r="G216" i="29"/>
  <c r="A217" i="29"/>
  <c r="A220" i="12"/>
  <c r="A217" i="26"/>
  <c r="L215" i="29"/>
  <c r="K67" i="24"/>
  <c r="K67" i="21" s="1"/>
  <c r="K67" i="22" s="1"/>
  <c r="L65" i="25"/>
  <c r="E65" i="25" s="1"/>
  <c r="D64" i="25"/>
  <c r="H64" i="38"/>
  <c r="L64" i="38" s="1"/>
  <c r="E64" i="25"/>
  <c r="K66" i="23"/>
  <c r="K66" i="25" s="1"/>
  <c r="I66" i="23"/>
  <c r="I66" i="25" s="1"/>
  <c r="H66" i="23"/>
  <c r="H66" i="25" s="1"/>
  <c r="G66" i="23"/>
  <c r="G66" i="25" s="1"/>
  <c r="J66" i="23"/>
  <c r="J66" i="25" s="1"/>
  <c r="M66" i="23"/>
  <c r="C67" i="23"/>
  <c r="E67" i="23"/>
  <c r="F67" i="23"/>
  <c r="D67" i="23"/>
  <c r="J67" i="24"/>
  <c r="J67" i="21" s="1"/>
  <c r="J67" i="22" s="1"/>
  <c r="D63" i="38"/>
  <c r="E63" i="38"/>
  <c r="M68" i="13"/>
  <c r="O68" i="13"/>
  <c r="H68" i="13"/>
  <c r="J68" i="13"/>
  <c r="G68" i="13"/>
  <c r="E68" i="13"/>
  <c r="D68" i="21" s="1"/>
  <c r="E68" i="21" s="1"/>
  <c r="L68" i="13"/>
  <c r="I68" i="13"/>
  <c r="K68" i="13"/>
  <c r="N68" i="13"/>
  <c r="A68" i="24"/>
  <c r="D68" i="24" s="1"/>
  <c r="E68" i="24" s="1"/>
  <c r="A68" i="23"/>
  <c r="A68" i="25"/>
  <c r="B68" i="13"/>
  <c r="B68" i="24" s="1"/>
  <c r="B68" i="21" s="1"/>
  <c r="B68" i="22" s="1"/>
  <c r="C68" i="13"/>
  <c r="C68" i="24" s="1"/>
  <c r="C68" i="21" s="1"/>
  <c r="C68" i="22" s="1"/>
  <c r="A68" i="22"/>
  <c r="A68" i="38"/>
  <c r="A68" i="21"/>
  <c r="A69" i="13"/>
  <c r="B67" i="25"/>
  <c r="C67" i="25" s="1"/>
  <c r="O67" i="25" s="1"/>
  <c r="B67" i="38"/>
  <c r="C67" i="38" s="1"/>
  <c r="B67" i="23"/>
  <c r="I67" i="24"/>
  <c r="I67" i="21" s="1"/>
  <c r="I67" i="22" s="1"/>
  <c r="H67" i="24"/>
  <c r="H67" i="21" s="1"/>
  <c r="H67" i="22" s="1"/>
  <c r="C66" i="25"/>
  <c r="O66" i="25" s="1"/>
  <c r="Q67" i="13"/>
  <c r="G67" i="24"/>
  <c r="G67" i="21" s="1"/>
  <c r="G67" i="22" s="1"/>
  <c r="I217" i="29" l="1"/>
  <c r="J217" i="29"/>
  <c r="K217" i="29"/>
  <c r="H217" i="29"/>
  <c r="G217" i="29"/>
  <c r="L216" i="29"/>
  <c r="A221" i="12"/>
  <c r="A218" i="29"/>
  <c r="A218" i="26"/>
  <c r="D65" i="25"/>
  <c r="H65" i="38"/>
  <c r="L65" i="38" s="1"/>
  <c r="E65" i="38" s="1"/>
  <c r="K68" i="24"/>
  <c r="K68" i="21" s="1"/>
  <c r="K68" i="22" s="1"/>
  <c r="G68" i="24"/>
  <c r="G68" i="21" s="1"/>
  <c r="G68" i="22" s="1"/>
  <c r="D68" i="23"/>
  <c r="F68" i="23"/>
  <c r="E68" i="23"/>
  <c r="C68" i="23"/>
  <c r="I68" i="24"/>
  <c r="I68" i="21" s="1"/>
  <c r="I68" i="22" s="1"/>
  <c r="J68" i="24"/>
  <c r="J68" i="21" s="1"/>
  <c r="J68" i="22" s="1"/>
  <c r="G69" i="13"/>
  <c r="E69" i="13"/>
  <c r="D69" i="21" s="1"/>
  <c r="E69" i="21" s="1"/>
  <c r="L69" i="13"/>
  <c r="N69" i="13"/>
  <c r="I69" i="13"/>
  <c r="K69" i="13"/>
  <c r="M69" i="13"/>
  <c r="O69" i="13"/>
  <c r="J69" i="13"/>
  <c r="H69" i="13"/>
  <c r="A69" i="24"/>
  <c r="D69" i="24" s="1"/>
  <c r="E69" i="24" s="1"/>
  <c r="A69" i="23"/>
  <c r="C69" i="13"/>
  <c r="C69" i="24" s="1"/>
  <c r="C69" i="21" s="1"/>
  <c r="C69" i="22" s="1"/>
  <c r="B69" i="13"/>
  <c r="B69" i="24" s="1"/>
  <c r="B69" i="21" s="1"/>
  <c r="B69" i="22" s="1"/>
  <c r="A69" i="21"/>
  <c r="A69" i="22"/>
  <c r="A69" i="38"/>
  <c r="A69" i="25"/>
  <c r="A70" i="13"/>
  <c r="Q68" i="13"/>
  <c r="H68" i="24"/>
  <c r="H68" i="21" s="1"/>
  <c r="H68" i="22" s="1"/>
  <c r="L66" i="25"/>
  <c r="B68" i="25"/>
  <c r="B68" i="23"/>
  <c r="B68" i="38"/>
  <c r="C68" i="38" s="1"/>
  <c r="H67" i="23"/>
  <c r="H67" i="25" s="1"/>
  <c r="J67" i="23"/>
  <c r="J67" i="25" s="1"/>
  <c r="G67" i="23"/>
  <c r="G67" i="25" s="1"/>
  <c r="K67" i="23"/>
  <c r="K67" i="25" s="1"/>
  <c r="I67" i="23"/>
  <c r="I67" i="25" s="1"/>
  <c r="M67" i="23"/>
  <c r="D64" i="38"/>
  <c r="E64" i="38"/>
  <c r="D65" i="38" l="1"/>
  <c r="I218" i="29"/>
  <c r="J218" i="29"/>
  <c r="H218" i="29"/>
  <c r="G218" i="29"/>
  <c r="K218" i="29"/>
  <c r="A219" i="29"/>
  <c r="A219" i="26"/>
  <c r="J226" i="29"/>
  <c r="G236" i="29"/>
  <c r="H223" i="29"/>
  <c r="G229" i="29"/>
  <c r="I224" i="29"/>
  <c r="H264" i="29"/>
  <c r="I222" i="29"/>
  <c r="K244" i="29"/>
  <c r="I221" i="29"/>
  <c r="G255" i="29"/>
  <c r="J241" i="29"/>
  <c r="K232" i="29"/>
  <c r="L232" i="29" s="1"/>
  <c r="G247" i="29"/>
  <c r="G249" i="29"/>
  <c r="I229" i="29"/>
  <c r="I249" i="29"/>
  <c r="K224" i="29"/>
  <c r="G228" i="29"/>
  <c r="I245" i="29"/>
  <c r="J255" i="29"/>
  <c r="G262" i="29"/>
  <c r="I251" i="29"/>
  <c r="J224" i="29"/>
  <c r="H231" i="29"/>
  <c r="K265" i="29"/>
  <c r="K255" i="29"/>
  <c r="H255" i="29"/>
  <c r="J265" i="29"/>
  <c r="K220" i="29"/>
  <c r="G251" i="29"/>
  <c r="H261" i="29"/>
  <c r="K230" i="29"/>
  <c r="I238" i="29"/>
  <c r="J246" i="29"/>
  <c r="I247" i="29"/>
  <c r="H258" i="29"/>
  <c r="J222" i="29"/>
  <c r="I225" i="29"/>
  <c r="H240" i="29"/>
  <c r="G261" i="29"/>
  <c r="K235" i="29"/>
  <c r="K252" i="29"/>
  <c r="G242" i="29"/>
  <c r="G256" i="29"/>
  <c r="G234" i="29"/>
  <c r="H228" i="29"/>
  <c r="G227" i="29"/>
  <c r="L227" i="29" s="1"/>
  <c r="H234" i="29"/>
  <c r="I260" i="29"/>
  <c r="I236" i="29"/>
  <c r="G260" i="29"/>
  <c r="I254" i="29"/>
  <c r="K266" i="29"/>
  <c r="I265" i="29"/>
  <c r="H242" i="29"/>
  <c r="I223" i="29"/>
  <c r="G225" i="29"/>
  <c r="J257" i="29"/>
  <c r="J253" i="29"/>
  <c r="J225" i="29"/>
  <c r="H246" i="29"/>
  <c r="G222" i="29"/>
  <c r="K262" i="29"/>
  <c r="I235" i="29"/>
  <c r="I240" i="29"/>
  <c r="I257" i="29"/>
  <c r="I237" i="29"/>
  <c r="J249" i="29"/>
  <c r="G220" i="29"/>
  <c r="I256" i="29"/>
  <c r="K247" i="29"/>
  <c r="J242" i="29"/>
  <c r="G226" i="29"/>
  <c r="G259" i="29"/>
  <c r="K249" i="29"/>
  <c r="J260" i="29"/>
  <c r="J254" i="29"/>
  <c r="H227" i="29"/>
  <c r="H221" i="29"/>
  <c r="H220" i="29"/>
  <c r="J233" i="29"/>
  <c r="K228" i="29"/>
  <c r="J263" i="29"/>
  <c r="J240" i="29"/>
  <c r="G252" i="29"/>
  <c r="K250" i="29"/>
  <c r="I232" i="29"/>
  <c r="K240" i="29"/>
  <c r="L240" i="29" s="1"/>
  <c r="I233" i="29"/>
  <c r="K254" i="29"/>
  <c r="H238" i="29"/>
  <c r="G258" i="29"/>
  <c r="H266" i="29"/>
  <c r="K251" i="29"/>
  <c r="K237" i="29"/>
  <c r="G257" i="29"/>
  <c r="K258" i="29"/>
  <c r="H232" i="29"/>
  <c r="J228" i="29"/>
  <c r="J261" i="29"/>
  <c r="I244" i="29"/>
  <c r="I227" i="29"/>
  <c r="H224" i="29"/>
  <c r="H259" i="29"/>
  <c r="H244" i="29"/>
  <c r="G237" i="29"/>
  <c r="H241" i="29"/>
  <c r="J239" i="29"/>
  <c r="K243" i="29"/>
  <c r="I263" i="29"/>
  <c r="H245" i="29"/>
  <c r="K260" i="29"/>
  <c r="J245" i="29"/>
  <c r="G243" i="29"/>
  <c r="H239" i="29"/>
  <c r="H222" i="29"/>
  <c r="J259" i="29"/>
  <c r="K259" i="29"/>
  <c r="J258" i="29"/>
  <c r="J247" i="29"/>
  <c r="K246" i="29"/>
  <c r="G223" i="29"/>
  <c r="J220" i="29"/>
  <c r="I248" i="29"/>
  <c r="K241" i="29"/>
  <c r="H253" i="29"/>
  <c r="I228" i="29"/>
  <c r="H229" i="29"/>
  <c r="H233" i="29"/>
  <c r="G232" i="29"/>
  <c r="J251" i="29"/>
  <c r="K225" i="29"/>
  <c r="H250" i="29"/>
  <c r="J238" i="29"/>
  <c r="J230" i="29"/>
  <c r="G253" i="29"/>
  <c r="L253" i="29" s="1"/>
  <c r="K242" i="29"/>
  <c r="J231" i="29"/>
  <c r="G231" i="29"/>
  <c r="K239" i="29"/>
  <c r="I253" i="29"/>
  <c r="I230" i="29"/>
  <c r="J232" i="29"/>
  <c r="K256" i="29"/>
  <c r="K253" i="29"/>
  <c r="G250" i="29"/>
  <c r="K236" i="29"/>
  <c r="L236" i="29" s="1"/>
  <c r="H265" i="29"/>
  <c r="G248" i="29"/>
  <c r="G265" i="29"/>
  <c r="J235" i="29"/>
  <c r="K238" i="29"/>
  <c r="H263" i="29"/>
  <c r="J256" i="29"/>
  <c r="I242" i="29"/>
  <c r="J252" i="29"/>
  <c r="K226" i="29"/>
  <c r="H254" i="29"/>
  <c r="J262" i="29"/>
  <c r="J250" i="29"/>
  <c r="H248" i="29"/>
  <c r="K227" i="29"/>
  <c r="G254" i="29"/>
  <c r="K245" i="29"/>
  <c r="I252" i="29"/>
  <c r="I262" i="29"/>
  <c r="J248" i="29"/>
  <c r="I234" i="29"/>
  <c r="J227" i="29"/>
  <c r="J266" i="29"/>
  <c r="J223" i="29"/>
  <c r="K263" i="29"/>
  <c r="H226" i="29"/>
  <c r="J234" i="29"/>
  <c r="K264" i="29"/>
  <c r="G221" i="29"/>
  <c r="L221" i="29" s="1"/>
  <c r="I261" i="29"/>
  <c r="J243" i="29"/>
  <c r="I246" i="29"/>
  <c r="J221" i="29"/>
  <c r="I259" i="29"/>
  <c r="J229" i="29"/>
  <c r="I241" i="29"/>
  <c r="K231" i="29"/>
  <c r="I239" i="29"/>
  <c r="K223" i="29"/>
  <c r="G238" i="29"/>
  <c r="J244" i="29"/>
  <c r="I266" i="29"/>
  <c r="G264" i="29"/>
  <c r="H243" i="29"/>
  <c r="I258" i="29"/>
  <c r="H236" i="29"/>
  <c r="G233" i="29"/>
  <c r="I264" i="29"/>
  <c r="H260" i="29"/>
  <c r="I220" i="29"/>
  <c r="J236" i="29"/>
  <c r="H225" i="29"/>
  <c r="I243" i="29"/>
  <c r="J237" i="29"/>
  <c r="G224" i="29"/>
  <c r="K229" i="29"/>
  <c r="K257" i="29"/>
  <c r="G263" i="29"/>
  <c r="K222" i="29"/>
  <c r="I255" i="29"/>
  <c r="I250" i="29"/>
  <c r="K248" i="29"/>
  <c r="G266" i="29"/>
  <c r="G240" i="29"/>
  <c r="G244" i="29"/>
  <c r="K261" i="29"/>
  <c r="H256" i="29"/>
  <c r="J264" i="29"/>
  <c r="H237" i="29"/>
  <c r="G246" i="29"/>
  <c r="H247" i="29"/>
  <c r="H262" i="29"/>
  <c r="H257" i="29"/>
  <c r="K221" i="29"/>
  <c r="H249" i="29"/>
  <c r="H251" i="29"/>
  <c r="G235" i="29"/>
  <c r="L235" i="29" s="1"/>
  <c r="K234" i="29"/>
  <c r="I226" i="29"/>
  <c r="H235" i="29"/>
  <c r="I231" i="29"/>
  <c r="G245" i="29"/>
  <c r="K233" i="29"/>
  <c r="G241" i="29"/>
  <c r="L241" i="29" s="1"/>
  <c r="G230" i="29"/>
  <c r="L230" i="29" s="1"/>
  <c r="H252" i="29"/>
  <c r="H230" i="29"/>
  <c r="G239" i="29"/>
  <c r="L217" i="29"/>
  <c r="J69" i="24"/>
  <c r="J69" i="21" s="1"/>
  <c r="J69" i="22" s="1"/>
  <c r="I69" i="24"/>
  <c r="I69" i="21" s="1"/>
  <c r="I69" i="22" s="1"/>
  <c r="H69" i="24"/>
  <c r="H69" i="21" s="1"/>
  <c r="H69" i="22" s="1"/>
  <c r="L67" i="25"/>
  <c r="G69" i="24"/>
  <c r="G69" i="21" s="1"/>
  <c r="G69" i="22" s="1"/>
  <c r="C68" i="25"/>
  <c r="O68" i="25" s="1"/>
  <c r="D69" i="23"/>
  <c r="F69" i="23"/>
  <c r="C69" i="23"/>
  <c r="E69" i="23"/>
  <c r="M70" i="13"/>
  <c r="O70" i="13"/>
  <c r="H70" i="13"/>
  <c r="J70" i="13"/>
  <c r="G70" i="13"/>
  <c r="E70" i="13"/>
  <c r="D70" i="21" s="1"/>
  <c r="E70" i="21" s="1"/>
  <c r="L70" i="13"/>
  <c r="N70" i="13"/>
  <c r="I70" i="13"/>
  <c r="K70" i="13"/>
  <c r="A70" i="23"/>
  <c r="A70" i="24"/>
  <c r="D70" i="24" s="1"/>
  <c r="E70" i="24" s="1"/>
  <c r="C70" i="13"/>
  <c r="C70" i="24" s="1"/>
  <c r="C70" i="21" s="1"/>
  <c r="C70" i="22" s="1"/>
  <c r="B70" i="13"/>
  <c r="B70" i="24" s="1"/>
  <c r="B70" i="21" s="1"/>
  <c r="B70" i="22" s="1"/>
  <c r="A70" i="25"/>
  <c r="A70" i="38"/>
  <c r="A70" i="21"/>
  <c r="A70" i="22"/>
  <c r="A71" i="13"/>
  <c r="Q69" i="13"/>
  <c r="H68" i="23"/>
  <c r="H68" i="25" s="1"/>
  <c r="J68" i="23"/>
  <c r="J68" i="25" s="1"/>
  <c r="G68" i="23"/>
  <c r="G68" i="25" s="1"/>
  <c r="K68" i="23"/>
  <c r="K68" i="25" s="1"/>
  <c r="I68" i="23"/>
  <c r="I68" i="25" s="1"/>
  <c r="M68" i="23"/>
  <c r="E66" i="25"/>
  <c r="D66" i="25"/>
  <c r="J66" i="38"/>
  <c r="L66" i="38" s="1"/>
  <c r="B69" i="25"/>
  <c r="B69" i="38"/>
  <c r="C69" i="38" s="1"/>
  <c r="B69" i="23"/>
  <c r="K69" i="24"/>
  <c r="K69" i="21" s="1"/>
  <c r="K69" i="22" s="1"/>
  <c r="L260" i="29" l="1"/>
  <c r="L257" i="29"/>
  <c r="L261" i="29"/>
  <c r="L229" i="29"/>
  <c r="L239" i="29"/>
  <c r="K219" i="29"/>
  <c r="I219" i="29"/>
  <c r="E16" i="18" s="1"/>
  <c r="I15" i="20" s="1"/>
  <c r="J219" i="29"/>
  <c r="F35" i="18" s="1"/>
  <c r="H219" i="29"/>
  <c r="G219" i="29"/>
  <c r="L266" i="29"/>
  <c r="C16" i="18"/>
  <c r="C35" i="18"/>
  <c r="G9" i="29"/>
  <c r="C26" i="18"/>
  <c r="G21" i="15"/>
  <c r="G34" i="15"/>
  <c r="C22" i="18"/>
  <c r="G30" i="15"/>
  <c r="C23" i="18"/>
  <c r="G18" i="15"/>
  <c r="G31" i="15"/>
  <c r="G17" i="15"/>
  <c r="C36" i="18"/>
  <c r="G22" i="15"/>
  <c r="C27" i="18"/>
  <c r="G35" i="15"/>
  <c r="G29" i="15"/>
  <c r="C21" i="18"/>
  <c r="G16" i="15"/>
  <c r="C34" i="18"/>
  <c r="L224" i="29"/>
  <c r="L245" i="29"/>
  <c r="L246" i="29"/>
  <c r="L248" i="29"/>
  <c r="L263" i="29"/>
  <c r="E35" i="18"/>
  <c r="I34" i="15"/>
  <c r="I30" i="15"/>
  <c r="E22" i="18"/>
  <c r="I17" i="15"/>
  <c r="I31" i="15"/>
  <c r="I18" i="15"/>
  <c r="E23" i="18"/>
  <c r="I29" i="15"/>
  <c r="E36" i="18"/>
  <c r="I22" i="15"/>
  <c r="I35" i="15"/>
  <c r="E27" i="18"/>
  <c r="E21" i="18"/>
  <c r="I16" i="15"/>
  <c r="E34" i="18"/>
  <c r="D16" i="18"/>
  <c r="H15" i="20" s="1"/>
  <c r="H9" i="29"/>
  <c r="D35" i="18"/>
  <c r="D26" i="18"/>
  <c r="H21" i="15"/>
  <c r="H34" i="15"/>
  <c r="H30" i="15"/>
  <c r="H17" i="15"/>
  <c r="D22" i="18"/>
  <c r="H18" i="15"/>
  <c r="D23" i="18"/>
  <c r="H31" i="15"/>
  <c r="H29" i="15"/>
  <c r="D36" i="18"/>
  <c r="D27" i="18"/>
  <c r="H35" i="15"/>
  <c r="H22" i="15"/>
  <c r="H16" i="15"/>
  <c r="D21" i="18"/>
  <c r="D34" i="18"/>
  <c r="L252" i="29"/>
  <c r="L226" i="29"/>
  <c r="L220" i="29"/>
  <c r="L225" i="29"/>
  <c r="K9" i="29"/>
  <c r="G16" i="18"/>
  <c r="K15" i="20" s="1"/>
  <c r="G35" i="18"/>
  <c r="K34" i="15"/>
  <c r="K21" i="15"/>
  <c r="G26" i="18"/>
  <c r="K30" i="15"/>
  <c r="K17" i="15"/>
  <c r="G22" i="18"/>
  <c r="K31" i="15"/>
  <c r="G23" i="18"/>
  <c r="K18" i="15"/>
  <c r="G36" i="18"/>
  <c r="G27" i="18"/>
  <c r="K35" i="15"/>
  <c r="K22" i="15"/>
  <c r="K16" i="15"/>
  <c r="G21" i="18"/>
  <c r="K29" i="15"/>
  <c r="G34" i="18"/>
  <c r="L234" i="29"/>
  <c r="L262" i="29"/>
  <c r="L247" i="29"/>
  <c r="L218" i="29"/>
  <c r="L258" i="29"/>
  <c r="L256" i="29"/>
  <c r="L244" i="29"/>
  <c r="L238" i="29"/>
  <c r="L254" i="29"/>
  <c r="L231" i="29"/>
  <c r="L242" i="29"/>
  <c r="L233" i="29"/>
  <c r="L264" i="29"/>
  <c r="J30" i="15"/>
  <c r="F26" i="18"/>
  <c r="J17" i="15"/>
  <c r="F22" i="18"/>
  <c r="J18" i="15"/>
  <c r="J31" i="15"/>
  <c r="F23" i="18"/>
  <c r="F36" i="18"/>
  <c r="J22" i="15"/>
  <c r="J35" i="15"/>
  <c r="F27" i="18"/>
  <c r="J16" i="15"/>
  <c r="F21" i="18"/>
  <c r="J29" i="15"/>
  <c r="F34" i="18"/>
  <c r="L265" i="29"/>
  <c r="L250" i="29"/>
  <c r="L223" i="29"/>
  <c r="L243" i="29"/>
  <c r="L237" i="29"/>
  <c r="L259" i="29"/>
  <c r="L222" i="29"/>
  <c r="L251" i="29"/>
  <c r="L228" i="29"/>
  <c r="L249" i="29"/>
  <c r="L255" i="29"/>
  <c r="I70" i="24"/>
  <c r="I70" i="21" s="1"/>
  <c r="I70" i="22" s="1"/>
  <c r="L68" i="25"/>
  <c r="G70" i="24"/>
  <c r="G70" i="21" s="1"/>
  <c r="G70" i="22" s="1"/>
  <c r="G69" i="23"/>
  <c r="G69" i="25" s="1"/>
  <c r="I69" i="23"/>
  <c r="I69" i="25" s="1"/>
  <c r="K69" i="23"/>
  <c r="J69" i="23"/>
  <c r="J69" i="25" s="1"/>
  <c r="H69" i="23"/>
  <c r="H69" i="25" s="1"/>
  <c r="M69" i="23"/>
  <c r="H67" i="38"/>
  <c r="L67" i="38" s="1"/>
  <c r="D67" i="25"/>
  <c r="E67" i="25"/>
  <c r="J70" i="24"/>
  <c r="J70" i="21" s="1"/>
  <c r="J70" i="22" s="1"/>
  <c r="K69" i="25"/>
  <c r="C69" i="25"/>
  <c r="O69" i="25" s="1"/>
  <c r="A71" i="23"/>
  <c r="N71" i="13"/>
  <c r="M71" i="13"/>
  <c r="L71" i="13"/>
  <c r="O71" i="13"/>
  <c r="E71" i="13"/>
  <c r="D71" i="21" s="1"/>
  <c r="E71" i="21" s="1"/>
  <c r="K71" i="13"/>
  <c r="A71" i="24"/>
  <c r="D71" i="24" s="1"/>
  <c r="E71" i="24" s="1"/>
  <c r="J71" i="13"/>
  <c r="G71" i="13"/>
  <c r="I71" i="13"/>
  <c r="H71" i="13"/>
  <c r="H71" i="24" s="1"/>
  <c r="A71" i="25"/>
  <c r="C71" i="13"/>
  <c r="C71" i="24" s="1"/>
  <c r="C71" i="21" s="1"/>
  <c r="C71" i="22" s="1"/>
  <c r="B71" i="13"/>
  <c r="B71" i="24" s="1"/>
  <c r="B71" i="21" s="1"/>
  <c r="B71" i="22" s="1"/>
  <c r="A71" i="38"/>
  <c r="A71" i="22"/>
  <c r="A71" i="21"/>
  <c r="A72" i="13"/>
  <c r="D70" i="23"/>
  <c r="F70" i="23"/>
  <c r="E70" i="23"/>
  <c r="C70" i="23"/>
  <c r="Q70" i="13"/>
  <c r="H70" i="24"/>
  <c r="H70" i="21" s="1"/>
  <c r="H70" i="22" s="1"/>
  <c r="E66" i="38"/>
  <c r="D66" i="38"/>
  <c r="B70" i="25"/>
  <c r="B70" i="38"/>
  <c r="C70" i="38" s="1"/>
  <c r="B70" i="23"/>
  <c r="K70" i="24"/>
  <c r="K70" i="21" s="1"/>
  <c r="K70" i="22" s="1"/>
  <c r="D53" i="18" l="1"/>
  <c r="D37" i="18"/>
  <c r="D42" i="18" s="1"/>
  <c r="L29" i="15"/>
  <c r="G37" i="15"/>
  <c r="H23" i="18"/>
  <c r="G15" i="20"/>
  <c r="K37" i="15"/>
  <c r="F55" i="18"/>
  <c r="J21" i="15"/>
  <c r="J24" i="15" s="1"/>
  <c r="F16" i="18"/>
  <c r="J15" i="20" s="1"/>
  <c r="G29" i="18"/>
  <c r="H24" i="15"/>
  <c r="D55" i="18"/>
  <c r="E29" i="18"/>
  <c r="E55" i="18"/>
  <c r="E60" i="18" s="1"/>
  <c r="E26" i="18"/>
  <c r="H26" i="18" s="1"/>
  <c r="I9" i="29"/>
  <c r="L16" i="15"/>
  <c r="G24" i="15"/>
  <c r="H27" i="18"/>
  <c r="L31" i="15"/>
  <c r="H22" i="18"/>
  <c r="L219" i="29"/>
  <c r="G53" i="18"/>
  <c r="G37" i="18"/>
  <c r="L35" i="15"/>
  <c r="E53" i="18"/>
  <c r="E37" i="18"/>
  <c r="C55" i="18"/>
  <c r="H36" i="18"/>
  <c r="F29" i="18"/>
  <c r="J34" i="15"/>
  <c r="J37" i="15" s="1"/>
  <c r="J9" i="29"/>
  <c r="D29" i="18"/>
  <c r="L30" i="15"/>
  <c r="I37" i="15"/>
  <c r="C53" i="18"/>
  <c r="C37" i="18"/>
  <c r="H34" i="18"/>
  <c r="L17" i="15"/>
  <c r="F53" i="18"/>
  <c r="F37" i="18"/>
  <c r="F42" i="18" s="1"/>
  <c r="K24" i="15"/>
  <c r="G55" i="18"/>
  <c r="G60" i="18" s="1"/>
  <c r="H37" i="15"/>
  <c r="I21" i="15"/>
  <c r="L21" i="15" s="1"/>
  <c r="H21" i="18"/>
  <c r="C29" i="18"/>
  <c r="H29" i="18" s="1"/>
  <c r="L22" i="15"/>
  <c r="L18" i="15"/>
  <c r="L34" i="15"/>
  <c r="H35" i="18"/>
  <c r="G71" i="24"/>
  <c r="G71" i="21" s="1"/>
  <c r="G71" i="22" s="1"/>
  <c r="L69" i="25"/>
  <c r="J69" i="38" s="1"/>
  <c r="L69" i="38" s="1"/>
  <c r="H71" i="21"/>
  <c r="H71" i="22" s="1"/>
  <c r="I71" i="24"/>
  <c r="I71" i="21" s="1"/>
  <c r="I71" i="22" s="1"/>
  <c r="K71" i="24"/>
  <c r="K71" i="21" s="1"/>
  <c r="K71" i="22" s="1"/>
  <c r="J71" i="24"/>
  <c r="J71" i="21" s="1"/>
  <c r="J71" i="22" s="1"/>
  <c r="L72" i="13"/>
  <c r="N72" i="13"/>
  <c r="I72" i="13"/>
  <c r="K72" i="13"/>
  <c r="M72" i="13"/>
  <c r="O72" i="13"/>
  <c r="H72" i="13"/>
  <c r="J72" i="13"/>
  <c r="G72" i="13"/>
  <c r="E72" i="13"/>
  <c r="D72" i="21" s="1"/>
  <c r="E72" i="21" s="1"/>
  <c r="A72" i="24"/>
  <c r="D72" i="24" s="1"/>
  <c r="E72" i="24" s="1"/>
  <c r="A72" i="23"/>
  <c r="A72" i="25"/>
  <c r="C72" i="13"/>
  <c r="C72" i="24" s="1"/>
  <c r="C72" i="21" s="1"/>
  <c r="C72" i="22" s="1"/>
  <c r="A72" i="38"/>
  <c r="A72" i="21"/>
  <c r="B72" i="13"/>
  <c r="B72" i="24" s="1"/>
  <c r="B72" i="21" s="1"/>
  <c r="B72" i="22" s="1"/>
  <c r="A72" i="22"/>
  <c r="A73" i="13"/>
  <c r="B71" i="25"/>
  <c r="B71" i="38"/>
  <c r="C71" i="38" s="1"/>
  <c r="B71" i="23"/>
  <c r="E67" i="38"/>
  <c r="D67" i="38"/>
  <c r="K68" i="38"/>
  <c r="L68" i="38" s="1"/>
  <c r="D68" i="25"/>
  <c r="E68" i="25"/>
  <c r="C70" i="25"/>
  <c r="O70" i="25" s="1"/>
  <c r="F71" i="23"/>
  <c r="E71" i="23"/>
  <c r="C71" i="23"/>
  <c r="D71" i="23"/>
  <c r="H70" i="23"/>
  <c r="H70" i="25" s="1"/>
  <c r="J70" i="23"/>
  <c r="J70" i="25" s="1"/>
  <c r="G70" i="23"/>
  <c r="G70" i="25" s="1"/>
  <c r="I70" i="23"/>
  <c r="I70" i="25" s="1"/>
  <c r="K70" i="23"/>
  <c r="K70" i="25" s="1"/>
  <c r="M70" i="23"/>
  <c r="Q71" i="13"/>
  <c r="H37" i="18" l="1"/>
  <c r="K37" i="18" s="1"/>
  <c r="G54" i="18"/>
  <c r="G59" i="18" s="1"/>
  <c r="G42" i="18"/>
  <c r="E58" i="18"/>
  <c r="G56" i="18"/>
  <c r="G61" i="18" s="1"/>
  <c r="G58" i="18"/>
  <c r="F58" i="18"/>
  <c r="C54" i="18"/>
  <c r="C42" i="18"/>
  <c r="I24" i="15"/>
  <c r="L37" i="15"/>
  <c r="D58" i="18"/>
  <c r="F54" i="18"/>
  <c r="F59" i="18" s="1"/>
  <c r="F60" i="18"/>
  <c r="C60" i="18"/>
  <c r="H60" i="18" s="1"/>
  <c r="H55" i="18"/>
  <c r="L24" i="15"/>
  <c r="H11" i="15" s="1"/>
  <c r="D54" i="18"/>
  <c r="D59" i="18" s="1"/>
  <c r="D60" i="18"/>
  <c r="C58" i="18"/>
  <c r="C56" i="18"/>
  <c r="H53" i="18"/>
  <c r="E54" i="18"/>
  <c r="E59" i="18" s="1"/>
  <c r="E42" i="18"/>
  <c r="H16" i="18"/>
  <c r="K16" i="18" s="1"/>
  <c r="D69" i="25"/>
  <c r="E69" i="25"/>
  <c r="G72" i="24"/>
  <c r="G72" i="21" s="1"/>
  <c r="G72" i="22" s="1"/>
  <c r="D68" i="38"/>
  <c r="E68" i="38"/>
  <c r="C71" i="25"/>
  <c r="O71" i="25" s="1"/>
  <c r="C72" i="23"/>
  <c r="E72" i="23"/>
  <c r="D72" i="23"/>
  <c r="F72" i="23"/>
  <c r="J72" i="24"/>
  <c r="J72" i="21" s="1"/>
  <c r="J72" i="22" s="1"/>
  <c r="K72" i="24"/>
  <c r="K72" i="21" s="1"/>
  <c r="K72" i="22" s="1"/>
  <c r="K71" i="23"/>
  <c r="K71" i="25" s="1"/>
  <c r="I71" i="23"/>
  <c r="I71" i="25" s="1"/>
  <c r="J71" i="23"/>
  <c r="J71" i="25" s="1"/>
  <c r="G71" i="23"/>
  <c r="G71" i="25" s="1"/>
  <c r="H71" i="23"/>
  <c r="H71" i="25" s="1"/>
  <c r="M71" i="23"/>
  <c r="D69" i="38"/>
  <c r="E69" i="38"/>
  <c r="M73" i="13"/>
  <c r="O73" i="13"/>
  <c r="A73" i="24"/>
  <c r="D73" i="24" s="1"/>
  <c r="E73" i="24" s="1"/>
  <c r="E73" i="13"/>
  <c r="D73" i="21" s="1"/>
  <c r="E73" i="21" s="1"/>
  <c r="N73" i="13"/>
  <c r="K73" i="13"/>
  <c r="A73" i="23"/>
  <c r="L73" i="13"/>
  <c r="J73" i="13"/>
  <c r="I73" i="13"/>
  <c r="G73" i="13"/>
  <c r="G73" i="24" s="1"/>
  <c r="H73" i="13"/>
  <c r="A73" i="25"/>
  <c r="C73" i="13"/>
  <c r="C73" i="24" s="1"/>
  <c r="C73" i="21" s="1"/>
  <c r="C73" i="22" s="1"/>
  <c r="B73" i="13"/>
  <c r="B73" i="24" s="1"/>
  <c r="B73" i="21" s="1"/>
  <c r="B73" i="22" s="1"/>
  <c r="A73" i="21"/>
  <c r="A73" i="22"/>
  <c r="A73" i="38"/>
  <c r="A74" i="13"/>
  <c r="H72" i="24"/>
  <c r="H72" i="21" s="1"/>
  <c r="H72" i="22" s="1"/>
  <c r="I72" i="24"/>
  <c r="I72" i="21" s="1"/>
  <c r="I72" i="22" s="1"/>
  <c r="L70" i="25"/>
  <c r="B72" i="23"/>
  <c r="B72" i="25"/>
  <c r="B72" i="38"/>
  <c r="C72" i="38" s="1"/>
  <c r="Q72" i="13"/>
  <c r="H59" i="18" l="1"/>
  <c r="C61" i="18"/>
  <c r="H61" i="18" s="1"/>
  <c r="F56" i="18"/>
  <c r="F61" i="18" s="1"/>
  <c r="E56" i="18"/>
  <c r="E61" i="18" s="1"/>
  <c r="K29" i="18"/>
  <c r="D56" i="18"/>
  <c r="D61" i="18" s="1"/>
  <c r="C59" i="18"/>
  <c r="H54" i="18"/>
  <c r="H58" i="18"/>
  <c r="H42" i="18"/>
  <c r="K42" i="18" s="1"/>
  <c r="J73" i="24"/>
  <c r="J73" i="21" s="1"/>
  <c r="J73" i="22" s="1"/>
  <c r="I73" i="24"/>
  <c r="I73" i="21" s="1"/>
  <c r="I73" i="22" s="1"/>
  <c r="K73" i="24"/>
  <c r="K73" i="21" s="1"/>
  <c r="K73" i="22" s="1"/>
  <c r="H73" i="24"/>
  <c r="H73" i="21" s="1"/>
  <c r="H73" i="22" s="1"/>
  <c r="Q73" i="13"/>
  <c r="L71" i="25"/>
  <c r="K71" i="38" s="1"/>
  <c r="L71" i="38" s="1"/>
  <c r="G73" i="21"/>
  <c r="G73" i="22" s="1"/>
  <c r="C72" i="25"/>
  <c r="O72" i="25" s="1"/>
  <c r="K70" i="38"/>
  <c r="L70" i="38" s="1"/>
  <c r="E70" i="25"/>
  <c r="D70" i="25"/>
  <c r="M74" i="13"/>
  <c r="O74" i="13"/>
  <c r="H74" i="13"/>
  <c r="J74" i="13"/>
  <c r="G74" i="13"/>
  <c r="E74" i="13"/>
  <c r="D74" i="21" s="1"/>
  <c r="E74" i="21" s="1"/>
  <c r="K74" i="13"/>
  <c r="L74" i="13"/>
  <c r="I74" i="13"/>
  <c r="N74" i="13"/>
  <c r="A74" i="24"/>
  <c r="D74" i="24" s="1"/>
  <c r="E74" i="24" s="1"/>
  <c r="A74" i="23"/>
  <c r="A74" i="25"/>
  <c r="C74" i="13"/>
  <c r="C74" i="24" s="1"/>
  <c r="C74" i="21" s="1"/>
  <c r="C74" i="22" s="1"/>
  <c r="B74" i="13"/>
  <c r="B74" i="24" s="1"/>
  <c r="B74" i="21" s="1"/>
  <c r="B74" i="22" s="1"/>
  <c r="A74" i="38"/>
  <c r="A74" i="22"/>
  <c r="A74" i="21"/>
  <c r="A75" i="13"/>
  <c r="B73" i="25"/>
  <c r="B73" i="23"/>
  <c r="B73" i="38"/>
  <c r="C73" i="38" s="1"/>
  <c r="C73" i="23"/>
  <c r="D73" i="23"/>
  <c r="E73" i="23"/>
  <c r="F73" i="23"/>
  <c r="G72" i="23"/>
  <c r="G72" i="25" s="1"/>
  <c r="I72" i="23"/>
  <c r="I72" i="25" s="1"/>
  <c r="K72" i="23"/>
  <c r="K72" i="25" s="1"/>
  <c r="H72" i="23"/>
  <c r="H72" i="25" s="1"/>
  <c r="J72" i="23"/>
  <c r="J72" i="25" s="1"/>
  <c r="M72" i="23"/>
  <c r="H56" i="18" l="1"/>
  <c r="I74" i="24"/>
  <c r="I74" i="21" s="1"/>
  <c r="I74" i="22" s="1"/>
  <c r="G74" i="24"/>
  <c r="G74" i="21" s="1"/>
  <c r="G74" i="22" s="1"/>
  <c r="E71" i="25"/>
  <c r="D71" i="25"/>
  <c r="L72" i="25"/>
  <c r="K73" i="23"/>
  <c r="K73" i="25" s="1"/>
  <c r="I73" i="23"/>
  <c r="I73" i="25" s="1"/>
  <c r="J73" i="23"/>
  <c r="J73" i="25" s="1"/>
  <c r="G73" i="23"/>
  <c r="G73" i="25" s="1"/>
  <c r="H73" i="23"/>
  <c r="H73" i="25" s="1"/>
  <c r="M73" i="23"/>
  <c r="C73" i="25"/>
  <c r="O73" i="25" s="1"/>
  <c r="C74" i="23"/>
  <c r="E74" i="23"/>
  <c r="D74" i="23"/>
  <c r="F74" i="23"/>
  <c r="Q74" i="13"/>
  <c r="J74" i="24"/>
  <c r="J74" i="21" s="1"/>
  <c r="J74" i="22" s="1"/>
  <c r="D70" i="38"/>
  <c r="E70" i="38"/>
  <c r="L75" i="13"/>
  <c r="N75" i="13"/>
  <c r="I75" i="13"/>
  <c r="K75" i="13"/>
  <c r="M75" i="13"/>
  <c r="O75" i="13"/>
  <c r="H75" i="13"/>
  <c r="J75" i="13"/>
  <c r="G75" i="13"/>
  <c r="E75" i="13"/>
  <c r="D75" i="21" s="1"/>
  <c r="E75" i="21" s="1"/>
  <c r="A75" i="24"/>
  <c r="D75" i="24" s="1"/>
  <c r="E75" i="24" s="1"/>
  <c r="A75" i="23"/>
  <c r="A75" i="25"/>
  <c r="C75" i="13"/>
  <c r="C75" i="24" s="1"/>
  <c r="C75" i="21" s="1"/>
  <c r="C75" i="22" s="1"/>
  <c r="B75" i="13"/>
  <c r="B75" i="24" s="1"/>
  <c r="B75" i="21" s="1"/>
  <c r="B75" i="22" s="1"/>
  <c r="A75" i="38"/>
  <c r="A75" i="21"/>
  <c r="A75" i="22"/>
  <c r="A76" i="13"/>
  <c r="B74" i="25"/>
  <c r="B74" i="23"/>
  <c r="B74" i="38"/>
  <c r="C74" i="38" s="1"/>
  <c r="K74" i="24"/>
  <c r="K74" i="21" s="1"/>
  <c r="K74" i="22" s="1"/>
  <c r="H74" i="24"/>
  <c r="H74" i="21" s="1"/>
  <c r="H74" i="22" s="1"/>
  <c r="E71" i="38"/>
  <c r="D71" i="38"/>
  <c r="K56" i="18" l="1"/>
  <c r="K61" i="18"/>
  <c r="G75" i="24"/>
  <c r="G75" i="21" s="1"/>
  <c r="G75" i="22" s="1"/>
  <c r="L73" i="25"/>
  <c r="D73" i="25" s="1"/>
  <c r="C74" i="25"/>
  <c r="O74" i="25" s="1"/>
  <c r="C75" i="23"/>
  <c r="E75" i="23"/>
  <c r="D75" i="23"/>
  <c r="F75" i="23"/>
  <c r="J75" i="24"/>
  <c r="J75" i="21" s="1"/>
  <c r="J75" i="22" s="1"/>
  <c r="K75" i="24"/>
  <c r="K75" i="21" s="1"/>
  <c r="K75" i="22" s="1"/>
  <c r="L76" i="13"/>
  <c r="N76" i="13"/>
  <c r="I76" i="13"/>
  <c r="K76" i="13"/>
  <c r="M76" i="13"/>
  <c r="O76" i="13"/>
  <c r="H76" i="13"/>
  <c r="J76" i="13"/>
  <c r="G76" i="13"/>
  <c r="E76" i="13"/>
  <c r="D76" i="21" s="1"/>
  <c r="E76" i="21" s="1"/>
  <c r="A76" i="23"/>
  <c r="A76" i="24"/>
  <c r="D76" i="24" s="1"/>
  <c r="E76" i="24" s="1"/>
  <c r="A76" i="25"/>
  <c r="B76" i="13"/>
  <c r="B76" i="24" s="1"/>
  <c r="B76" i="21" s="1"/>
  <c r="B76" i="22" s="1"/>
  <c r="C76" i="13"/>
  <c r="C76" i="24" s="1"/>
  <c r="C76" i="21" s="1"/>
  <c r="C76" i="22" s="1"/>
  <c r="A76" i="22"/>
  <c r="A76" i="38"/>
  <c r="A76" i="21"/>
  <c r="A77" i="13"/>
  <c r="B75" i="25"/>
  <c r="B75" i="38"/>
  <c r="C75" i="38" s="1"/>
  <c r="B75" i="23"/>
  <c r="H75" i="24"/>
  <c r="H75" i="21" s="1"/>
  <c r="H75" i="22" s="1"/>
  <c r="I75" i="24"/>
  <c r="I75" i="21" s="1"/>
  <c r="I75" i="22" s="1"/>
  <c r="Q75" i="13"/>
  <c r="H74" i="23"/>
  <c r="H74" i="25" s="1"/>
  <c r="J74" i="23"/>
  <c r="J74" i="25" s="1"/>
  <c r="K74" i="23"/>
  <c r="K74" i="25" s="1"/>
  <c r="I74" i="23"/>
  <c r="I74" i="25" s="1"/>
  <c r="G74" i="23"/>
  <c r="G74" i="25" s="1"/>
  <c r="M74" i="23"/>
  <c r="H72" i="38"/>
  <c r="L72" i="38" s="1"/>
  <c r="D72" i="25"/>
  <c r="E72" i="25"/>
  <c r="G73" i="38" l="1"/>
  <c r="L73" i="38" s="1"/>
  <c r="E73" i="25"/>
  <c r="L74" i="25"/>
  <c r="D74" i="25" s="1"/>
  <c r="B76" i="38"/>
  <c r="C76" i="38" s="1"/>
  <c r="B76" i="25"/>
  <c r="B76" i="23"/>
  <c r="G75" i="23"/>
  <c r="G75" i="25" s="1"/>
  <c r="I75" i="23"/>
  <c r="I75" i="25" s="1"/>
  <c r="K75" i="23"/>
  <c r="K75" i="25" s="1"/>
  <c r="H75" i="23"/>
  <c r="H75" i="25" s="1"/>
  <c r="J75" i="23"/>
  <c r="J75" i="25" s="1"/>
  <c r="M75" i="23"/>
  <c r="G76" i="24"/>
  <c r="G76" i="21" s="1"/>
  <c r="G76" i="22" s="1"/>
  <c r="Q76" i="13"/>
  <c r="D72" i="38"/>
  <c r="E72" i="38"/>
  <c r="C75" i="25"/>
  <c r="O75" i="25" s="1"/>
  <c r="J76" i="24"/>
  <c r="J76" i="21" s="1"/>
  <c r="J76" i="22" s="1"/>
  <c r="K76" i="24"/>
  <c r="K76" i="21" s="1"/>
  <c r="K76" i="22" s="1"/>
  <c r="L77" i="13"/>
  <c r="N77" i="13"/>
  <c r="I77" i="13"/>
  <c r="K77" i="13"/>
  <c r="M77" i="13"/>
  <c r="O77" i="13"/>
  <c r="H77" i="13"/>
  <c r="J77" i="13"/>
  <c r="G77" i="13"/>
  <c r="E77" i="13"/>
  <c r="D77" i="21" s="1"/>
  <c r="E77" i="21" s="1"/>
  <c r="A77" i="23"/>
  <c r="A77" i="24"/>
  <c r="D77" i="24" s="1"/>
  <c r="E77" i="24" s="1"/>
  <c r="A77" i="25"/>
  <c r="C77" i="13"/>
  <c r="C77" i="24" s="1"/>
  <c r="C77" i="21" s="1"/>
  <c r="C77" i="22" s="1"/>
  <c r="B77" i="13"/>
  <c r="B77" i="24" s="1"/>
  <c r="B77" i="21" s="1"/>
  <c r="B77" i="22" s="1"/>
  <c r="A77" i="21"/>
  <c r="A77" i="22"/>
  <c r="A77" i="38"/>
  <c r="A78" i="13"/>
  <c r="C76" i="23"/>
  <c r="E76" i="23"/>
  <c r="D76" i="23"/>
  <c r="F76" i="23"/>
  <c r="H76" i="24"/>
  <c r="H76" i="21" s="1"/>
  <c r="H76" i="22" s="1"/>
  <c r="I76" i="24"/>
  <c r="I76" i="21" s="1"/>
  <c r="I76" i="22" s="1"/>
  <c r="D73" i="38"/>
  <c r="E73" i="38"/>
  <c r="E74" i="25" l="1"/>
  <c r="G74" i="38"/>
  <c r="L74" i="38" s="1"/>
  <c r="E74" i="38" s="1"/>
  <c r="H77" i="24"/>
  <c r="H77" i="21" s="1"/>
  <c r="H77" i="22" s="1"/>
  <c r="G77" i="24"/>
  <c r="G77" i="21" s="1"/>
  <c r="G77" i="22" s="1"/>
  <c r="B77" i="25"/>
  <c r="B77" i="23"/>
  <c r="B77" i="38"/>
  <c r="C77" i="38" s="1"/>
  <c r="C77" i="23"/>
  <c r="E77" i="23"/>
  <c r="F77" i="23"/>
  <c r="D77" i="23"/>
  <c r="I77" i="24"/>
  <c r="I77" i="21" s="1"/>
  <c r="I77" i="22" s="1"/>
  <c r="L75" i="25"/>
  <c r="L78" i="13"/>
  <c r="N78" i="13"/>
  <c r="I78" i="13"/>
  <c r="K78" i="13"/>
  <c r="M78" i="13"/>
  <c r="O78" i="13"/>
  <c r="H78" i="13"/>
  <c r="J78" i="13"/>
  <c r="E78" i="13"/>
  <c r="D78" i="21" s="1"/>
  <c r="E78" i="21" s="1"/>
  <c r="G78" i="13"/>
  <c r="G78" i="24" s="1"/>
  <c r="A78" i="23"/>
  <c r="A78" i="24"/>
  <c r="D78" i="24" s="1"/>
  <c r="E78" i="24" s="1"/>
  <c r="A78" i="25"/>
  <c r="C78" i="13"/>
  <c r="C78" i="24" s="1"/>
  <c r="C78" i="21" s="1"/>
  <c r="C78" i="22" s="1"/>
  <c r="B78" i="13"/>
  <c r="B78" i="24" s="1"/>
  <c r="B78" i="21" s="1"/>
  <c r="B78" i="22" s="1"/>
  <c r="A78" i="38"/>
  <c r="A78" i="21"/>
  <c r="A78" i="22"/>
  <c r="A79" i="13"/>
  <c r="Q77" i="13"/>
  <c r="G76" i="23"/>
  <c r="G76" i="25" s="1"/>
  <c r="I76" i="23"/>
  <c r="I76" i="25" s="1"/>
  <c r="K76" i="23"/>
  <c r="K76" i="25" s="1"/>
  <c r="H76" i="23"/>
  <c r="H76" i="25" s="1"/>
  <c r="J76" i="23"/>
  <c r="J76" i="25" s="1"/>
  <c r="M76" i="23"/>
  <c r="J77" i="24"/>
  <c r="J77" i="21" s="1"/>
  <c r="J77" i="22" s="1"/>
  <c r="K77" i="24"/>
  <c r="K77" i="21" s="1"/>
  <c r="K77" i="22" s="1"/>
  <c r="C76" i="25"/>
  <c r="O76" i="25" s="1"/>
  <c r="D74" i="38"/>
  <c r="G78" i="21" l="1"/>
  <c r="G78" i="22" s="1"/>
  <c r="L76" i="25"/>
  <c r="J78" i="24"/>
  <c r="J78" i="21" s="1"/>
  <c r="J78" i="22" s="1"/>
  <c r="K78" i="24"/>
  <c r="K78" i="21" s="1"/>
  <c r="K78" i="22" s="1"/>
  <c r="I75" i="38"/>
  <c r="L75" i="38" s="1"/>
  <c r="E75" i="25"/>
  <c r="D75" i="25"/>
  <c r="G77" i="23"/>
  <c r="G77" i="25" s="1"/>
  <c r="I77" i="23"/>
  <c r="I77" i="25" s="1"/>
  <c r="K77" i="23"/>
  <c r="K77" i="25" s="1"/>
  <c r="H77" i="23"/>
  <c r="H77" i="25" s="1"/>
  <c r="J77" i="23"/>
  <c r="J77" i="25" s="1"/>
  <c r="M77" i="23"/>
  <c r="M79" i="13"/>
  <c r="O79" i="13"/>
  <c r="H79" i="13"/>
  <c r="J79" i="13"/>
  <c r="G79" i="13"/>
  <c r="G79" i="24" s="1"/>
  <c r="E79" i="13"/>
  <c r="D79" i="21" s="1"/>
  <c r="E79" i="21" s="1"/>
  <c r="L79" i="13"/>
  <c r="I79" i="13"/>
  <c r="N79" i="13"/>
  <c r="K79" i="13"/>
  <c r="A79" i="24"/>
  <c r="D79" i="24" s="1"/>
  <c r="E79" i="24" s="1"/>
  <c r="A79" i="23"/>
  <c r="A79" i="25"/>
  <c r="C79" i="13"/>
  <c r="C79" i="24" s="1"/>
  <c r="C79" i="21" s="1"/>
  <c r="C79" i="22" s="1"/>
  <c r="B79" i="13"/>
  <c r="B79" i="24" s="1"/>
  <c r="B79" i="21" s="1"/>
  <c r="B79" i="22" s="1"/>
  <c r="A79" i="38"/>
  <c r="A79" i="22"/>
  <c r="A79" i="21"/>
  <c r="A80" i="13"/>
  <c r="B78" i="25"/>
  <c r="B78" i="23"/>
  <c r="B78" i="38"/>
  <c r="C78" i="38" s="1"/>
  <c r="C78" i="23"/>
  <c r="E78" i="23"/>
  <c r="D78" i="23"/>
  <c r="F78" i="23"/>
  <c r="H78" i="24"/>
  <c r="H78" i="21" s="1"/>
  <c r="H78" i="22" s="1"/>
  <c r="I78" i="24"/>
  <c r="I78" i="21" s="1"/>
  <c r="I78" i="22" s="1"/>
  <c r="Q78" i="13"/>
  <c r="C77" i="25"/>
  <c r="O77" i="25" s="1"/>
  <c r="K79" i="24" l="1"/>
  <c r="K79" i="21" s="1"/>
  <c r="K79" i="22" s="1"/>
  <c r="G79" i="21"/>
  <c r="G79" i="22" s="1"/>
  <c r="C78" i="25"/>
  <c r="O78" i="25" s="1"/>
  <c r="C79" i="23"/>
  <c r="E79" i="23"/>
  <c r="D79" i="23"/>
  <c r="F79" i="23"/>
  <c r="I79" i="24"/>
  <c r="I79" i="21" s="1"/>
  <c r="I79" i="22" s="1"/>
  <c r="J79" i="24"/>
  <c r="J79" i="21" s="1"/>
  <c r="J79" i="22" s="1"/>
  <c r="E75" i="38"/>
  <c r="D75" i="38"/>
  <c r="M80" i="13"/>
  <c r="O80" i="13"/>
  <c r="H80" i="13"/>
  <c r="J80" i="13"/>
  <c r="G80" i="13"/>
  <c r="E80" i="13"/>
  <c r="D80" i="21" s="1"/>
  <c r="E80" i="21" s="1"/>
  <c r="K80" i="13"/>
  <c r="L80" i="13"/>
  <c r="I80" i="13"/>
  <c r="N80" i="13"/>
  <c r="A80" i="24"/>
  <c r="D80" i="24" s="1"/>
  <c r="E80" i="24" s="1"/>
  <c r="A80" i="23"/>
  <c r="A80" i="25"/>
  <c r="C80" i="13"/>
  <c r="C80" i="24" s="1"/>
  <c r="C80" i="21" s="1"/>
  <c r="C80" i="22" s="1"/>
  <c r="B80" i="13"/>
  <c r="B80" i="24" s="1"/>
  <c r="B80" i="21" s="1"/>
  <c r="B80" i="22" s="1"/>
  <c r="A80" i="38"/>
  <c r="A80" i="21"/>
  <c r="A80" i="22"/>
  <c r="A81" i="13"/>
  <c r="B79" i="25"/>
  <c r="B79" i="38"/>
  <c r="C79" i="38" s="1"/>
  <c r="B79" i="23"/>
  <c r="Q79" i="13"/>
  <c r="H79" i="24"/>
  <c r="H79" i="21" s="1"/>
  <c r="H79" i="22" s="1"/>
  <c r="L77" i="25"/>
  <c r="G78" i="23"/>
  <c r="G78" i="25" s="1"/>
  <c r="I78" i="23"/>
  <c r="I78" i="25" s="1"/>
  <c r="H78" i="23"/>
  <c r="H78" i="25" s="1"/>
  <c r="J78" i="23"/>
  <c r="K78" i="23"/>
  <c r="K78" i="25" s="1"/>
  <c r="M78" i="23"/>
  <c r="J78" i="25"/>
  <c r="H76" i="38"/>
  <c r="L76" i="38" s="1"/>
  <c r="D76" i="25"/>
  <c r="E76" i="25"/>
  <c r="I80" i="24" l="1"/>
  <c r="I80" i="21" s="1"/>
  <c r="I80" i="22" s="1"/>
  <c r="I77" i="38"/>
  <c r="L77" i="38" s="1"/>
  <c r="D77" i="25"/>
  <c r="E77" i="25"/>
  <c r="G80" i="24"/>
  <c r="G80" i="21" s="1"/>
  <c r="G80" i="22" s="1"/>
  <c r="D76" i="38"/>
  <c r="E76" i="38"/>
  <c r="C79" i="25"/>
  <c r="O79" i="25" s="1"/>
  <c r="C80" i="23"/>
  <c r="E80" i="23"/>
  <c r="D80" i="23"/>
  <c r="F80" i="23"/>
  <c r="Q80" i="13"/>
  <c r="J80" i="24"/>
  <c r="J80" i="21" s="1"/>
  <c r="J80" i="22" s="1"/>
  <c r="H79" i="23"/>
  <c r="H79" i="25" s="1"/>
  <c r="J79" i="23"/>
  <c r="J79" i="25" s="1"/>
  <c r="K79" i="23"/>
  <c r="K79" i="25" s="1"/>
  <c r="I79" i="23"/>
  <c r="I79" i="25" s="1"/>
  <c r="G79" i="23"/>
  <c r="G79" i="25" s="1"/>
  <c r="M79" i="23"/>
  <c r="L78" i="25"/>
  <c r="L81" i="13"/>
  <c r="N81" i="13"/>
  <c r="J81" i="13"/>
  <c r="M81" i="13"/>
  <c r="O81" i="13"/>
  <c r="I81" i="13"/>
  <c r="E81" i="13"/>
  <c r="D81" i="21" s="1"/>
  <c r="E81" i="21" s="1"/>
  <c r="H81" i="13"/>
  <c r="G81" i="13"/>
  <c r="A81" i="24"/>
  <c r="D81" i="24" s="1"/>
  <c r="E81" i="24" s="1"/>
  <c r="K81" i="13"/>
  <c r="A81" i="23"/>
  <c r="A81" i="25"/>
  <c r="C81" i="13"/>
  <c r="C81" i="24" s="1"/>
  <c r="C81" i="21" s="1"/>
  <c r="C81" i="22" s="1"/>
  <c r="B81" i="13"/>
  <c r="B81" i="24" s="1"/>
  <c r="B81" i="21" s="1"/>
  <c r="B81" i="22" s="1"/>
  <c r="A81" i="21"/>
  <c r="A81" i="22"/>
  <c r="A81" i="38"/>
  <c r="A82" i="13"/>
  <c r="B80" i="25"/>
  <c r="B80" i="23"/>
  <c r="B80" i="38"/>
  <c r="C80" i="38" s="1"/>
  <c r="K80" i="24"/>
  <c r="K80" i="21" s="1"/>
  <c r="K80" i="22" s="1"/>
  <c r="H80" i="24"/>
  <c r="H80" i="21" s="1"/>
  <c r="H80" i="22" s="1"/>
  <c r="G82" i="13" l="1"/>
  <c r="E82" i="13"/>
  <c r="D82" i="21" s="1"/>
  <c r="E82" i="21" s="1"/>
  <c r="I82" i="13"/>
  <c r="L82" i="13"/>
  <c r="N82" i="13"/>
  <c r="K82" i="13"/>
  <c r="M82" i="13"/>
  <c r="J82" i="13"/>
  <c r="O82" i="13"/>
  <c r="A82" i="23"/>
  <c r="A82" i="24"/>
  <c r="D82" i="24" s="1"/>
  <c r="E82" i="24" s="1"/>
  <c r="H82" i="13"/>
  <c r="A82" i="25"/>
  <c r="C82" i="13"/>
  <c r="C82" i="24" s="1"/>
  <c r="C82" i="21" s="1"/>
  <c r="C82" i="22" s="1"/>
  <c r="B82" i="13"/>
  <c r="B82" i="24" s="1"/>
  <c r="B82" i="21" s="1"/>
  <c r="B82" i="22" s="1"/>
  <c r="A82" i="38"/>
  <c r="A82" i="22"/>
  <c r="A82" i="21"/>
  <c r="A83" i="13"/>
  <c r="B81" i="25"/>
  <c r="B81" i="23"/>
  <c r="B81" i="38"/>
  <c r="C81" i="38" s="1"/>
  <c r="K81" i="24"/>
  <c r="K81" i="21" s="1"/>
  <c r="K81" i="22" s="1"/>
  <c r="J81" i="24"/>
  <c r="J81" i="21" s="1"/>
  <c r="J81" i="22" s="1"/>
  <c r="H80" i="23"/>
  <c r="J80" i="23"/>
  <c r="J80" i="25" s="1"/>
  <c r="G80" i="23"/>
  <c r="G80" i="25" s="1"/>
  <c r="K80" i="23"/>
  <c r="K80" i="25" s="1"/>
  <c r="I80" i="23"/>
  <c r="I80" i="25" s="1"/>
  <c r="M80" i="23"/>
  <c r="I81" i="24"/>
  <c r="I81" i="21" s="1"/>
  <c r="I81" i="22" s="1"/>
  <c r="L79" i="25"/>
  <c r="G81" i="24"/>
  <c r="G81" i="21" s="1"/>
  <c r="G81" i="22" s="1"/>
  <c r="Q81" i="13"/>
  <c r="H80" i="25"/>
  <c r="C80" i="25"/>
  <c r="O80" i="25" s="1"/>
  <c r="C81" i="23"/>
  <c r="E81" i="23"/>
  <c r="D81" i="23"/>
  <c r="F81" i="23"/>
  <c r="H81" i="24"/>
  <c r="H81" i="21" s="1"/>
  <c r="H81" i="22" s="1"/>
  <c r="H78" i="38"/>
  <c r="L78" i="38" s="1"/>
  <c r="E78" i="25"/>
  <c r="D78" i="25"/>
  <c r="D77" i="38"/>
  <c r="E77" i="38"/>
  <c r="H82" i="24" l="1"/>
  <c r="H82" i="21" s="1"/>
  <c r="H82" i="22" s="1"/>
  <c r="J82" i="24"/>
  <c r="J82" i="21" s="1"/>
  <c r="J82" i="22" s="1"/>
  <c r="C81" i="25"/>
  <c r="O81" i="25" s="1"/>
  <c r="Q82" i="13"/>
  <c r="M83" i="13"/>
  <c r="O83" i="13"/>
  <c r="J83" i="13"/>
  <c r="H83" i="13"/>
  <c r="E83" i="13"/>
  <c r="D83" i="21" s="1"/>
  <c r="E83" i="21" s="1"/>
  <c r="I83" i="13"/>
  <c r="L83" i="13"/>
  <c r="N83" i="13"/>
  <c r="K83" i="13"/>
  <c r="A83" i="23"/>
  <c r="A83" i="24"/>
  <c r="D83" i="24" s="1"/>
  <c r="E83" i="24" s="1"/>
  <c r="A83" i="25"/>
  <c r="C83" i="13"/>
  <c r="C83" i="24" s="1"/>
  <c r="C83" i="21" s="1"/>
  <c r="C83" i="22" s="1"/>
  <c r="B83" i="13"/>
  <c r="B83" i="24" s="1"/>
  <c r="B83" i="21" s="1"/>
  <c r="B83" i="22" s="1"/>
  <c r="G83" i="13"/>
  <c r="G83" i="24" s="1"/>
  <c r="A83" i="38"/>
  <c r="A83" i="21"/>
  <c r="A83" i="22"/>
  <c r="A84" i="13"/>
  <c r="B82" i="25"/>
  <c r="B82" i="38"/>
  <c r="C82" i="38" s="1"/>
  <c r="B82" i="23"/>
  <c r="I82" i="24"/>
  <c r="I82" i="21" s="1"/>
  <c r="I82" i="22" s="1"/>
  <c r="L80" i="25"/>
  <c r="D78" i="38"/>
  <c r="E78" i="38"/>
  <c r="D82" i="23"/>
  <c r="F82" i="23"/>
  <c r="C82" i="23"/>
  <c r="E82" i="23"/>
  <c r="K82" i="24"/>
  <c r="K82" i="21" s="1"/>
  <c r="K82" i="22" s="1"/>
  <c r="G81" i="23"/>
  <c r="G81" i="25" s="1"/>
  <c r="J81" i="23"/>
  <c r="J81" i="25" s="1"/>
  <c r="J81" i="38" s="1"/>
  <c r="I81" i="23"/>
  <c r="I81" i="25" s="1"/>
  <c r="I81" i="38" s="1"/>
  <c r="H81" i="23"/>
  <c r="H81" i="25" s="1"/>
  <c r="H81" i="38" s="1"/>
  <c r="K81" i="23"/>
  <c r="K81" i="25" s="1"/>
  <c r="K81" i="38" s="1"/>
  <c r="M81" i="23"/>
  <c r="K79" i="38"/>
  <c r="L79" i="38" s="1"/>
  <c r="E79" i="25"/>
  <c r="D79" i="25"/>
  <c r="G82" i="24"/>
  <c r="G82" i="21" s="1"/>
  <c r="G82" i="22" s="1"/>
  <c r="G83" i="21" l="1"/>
  <c r="G83" i="22" s="1"/>
  <c r="Q83" i="13"/>
  <c r="J83" i="24"/>
  <c r="J83" i="21" s="1"/>
  <c r="J83" i="22" s="1"/>
  <c r="G81" i="38"/>
  <c r="L81" i="38" s="1"/>
  <c r="L81" i="25"/>
  <c r="E79" i="38"/>
  <c r="D79" i="38"/>
  <c r="D83" i="23"/>
  <c r="F83" i="23"/>
  <c r="C83" i="23"/>
  <c r="E83" i="23"/>
  <c r="B83" i="25"/>
  <c r="B83" i="38"/>
  <c r="C83" i="38" s="1"/>
  <c r="B83" i="23"/>
  <c r="K83" i="24"/>
  <c r="K83" i="21" s="1"/>
  <c r="K83" i="22" s="1"/>
  <c r="E84" i="13"/>
  <c r="D84" i="21" s="1"/>
  <c r="E84" i="21" s="1"/>
  <c r="M84" i="13"/>
  <c r="N84" i="13"/>
  <c r="L84" i="13"/>
  <c r="O84" i="13"/>
  <c r="K84" i="13"/>
  <c r="A84" i="24"/>
  <c r="D84" i="24" s="1"/>
  <c r="E84" i="24" s="1"/>
  <c r="I84" i="13"/>
  <c r="G84" i="13"/>
  <c r="A84" i="23"/>
  <c r="H84" i="13"/>
  <c r="H84" i="24" s="1"/>
  <c r="A84" i="25"/>
  <c r="J84" i="13"/>
  <c r="B84" i="13"/>
  <c r="B84" i="24" s="1"/>
  <c r="B84" i="21" s="1"/>
  <c r="B84" i="22" s="1"/>
  <c r="C84" i="13"/>
  <c r="C84" i="24" s="1"/>
  <c r="C84" i="21" s="1"/>
  <c r="C84" i="22" s="1"/>
  <c r="A84" i="22"/>
  <c r="A84" i="38"/>
  <c r="A84" i="21"/>
  <c r="A85" i="13"/>
  <c r="I83" i="24"/>
  <c r="I83" i="21" s="1"/>
  <c r="I83" i="22" s="1"/>
  <c r="I82" i="23"/>
  <c r="I82" i="25" s="1"/>
  <c r="I82" i="38" s="1"/>
  <c r="G82" i="23"/>
  <c r="G82" i="25" s="1"/>
  <c r="K82" i="23"/>
  <c r="K82" i="25" s="1"/>
  <c r="K82" i="38" s="1"/>
  <c r="J82" i="23"/>
  <c r="J82" i="25" s="1"/>
  <c r="J82" i="38" s="1"/>
  <c r="H82" i="23"/>
  <c r="H82" i="25" s="1"/>
  <c r="H82" i="38" s="1"/>
  <c r="M82" i="23"/>
  <c r="J80" i="38"/>
  <c r="L80" i="38" s="1"/>
  <c r="D80" i="25"/>
  <c r="E80" i="25"/>
  <c r="C82" i="25"/>
  <c r="O82" i="25" s="1"/>
  <c r="H83" i="24"/>
  <c r="H83" i="21" s="1"/>
  <c r="H83" i="22" s="1"/>
  <c r="I84" i="24" l="1"/>
  <c r="I84" i="21" s="1"/>
  <c r="I84" i="22" s="1"/>
  <c r="K84" i="24"/>
  <c r="K84" i="21" s="1"/>
  <c r="K84" i="22" s="1"/>
  <c r="J84" i="24"/>
  <c r="J84" i="21" s="1"/>
  <c r="J84" i="22" s="1"/>
  <c r="G84" i="24"/>
  <c r="G84" i="21" s="1"/>
  <c r="G84" i="22" s="1"/>
  <c r="H84" i="21"/>
  <c r="H84" i="22" s="1"/>
  <c r="G82" i="38"/>
  <c r="L82" i="38" s="1"/>
  <c r="L82" i="25"/>
  <c r="C83" i="25"/>
  <c r="O83" i="25" s="1"/>
  <c r="J83" i="23"/>
  <c r="J83" i="25" s="1"/>
  <c r="J83" i="38" s="1"/>
  <c r="I83" i="23"/>
  <c r="I83" i="25" s="1"/>
  <c r="I83" i="38" s="1"/>
  <c r="H83" i="23"/>
  <c r="H83" i="25" s="1"/>
  <c r="H83" i="38" s="1"/>
  <c r="K83" i="23"/>
  <c r="K83" i="25" s="1"/>
  <c r="K83" i="38" s="1"/>
  <c r="G83" i="23"/>
  <c r="G83" i="25" s="1"/>
  <c r="M83" i="23"/>
  <c r="D80" i="38"/>
  <c r="E80" i="38"/>
  <c r="Q84" i="13"/>
  <c r="M85" i="13"/>
  <c r="O85" i="13"/>
  <c r="H85" i="13"/>
  <c r="J85" i="13"/>
  <c r="G85" i="13"/>
  <c r="E85" i="13"/>
  <c r="D85" i="21" s="1"/>
  <c r="E85" i="21" s="1"/>
  <c r="L85" i="13"/>
  <c r="N85" i="13"/>
  <c r="I85" i="13"/>
  <c r="K85" i="13"/>
  <c r="A85" i="24"/>
  <c r="D85" i="24" s="1"/>
  <c r="E85" i="24" s="1"/>
  <c r="A85" i="23"/>
  <c r="A85" i="25"/>
  <c r="C85" i="13"/>
  <c r="C85" i="24" s="1"/>
  <c r="C85" i="21" s="1"/>
  <c r="C85" i="22" s="1"/>
  <c r="B85" i="13"/>
  <c r="B85" i="24" s="1"/>
  <c r="B85" i="21" s="1"/>
  <c r="B85" i="22" s="1"/>
  <c r="A85" i="21"/>
  <c r="A85" i="22"/>
  <c r="A85" i="38"/>
  <c r="A86" i="13"/>
  <c r="D81" i="25"/>
  <c r="E81" i="25"/>
  <c r="B84" i="38"/>
  <c r="C84" i="38" s="1"/>
  <c r="B84" i="25"/>
  <c r="B84" i="23"/>
  <c r="D84" i="23"/>
  <c r="E84" i="23"/>
  <c r="F84" i="23"/>
  <c r="C84" i="23"/>
  <c r="E81" i="38"/>
  <c r="D81" i="38"/>
  <c r="I85" i="24" l="1"/>
  <c r="I85" i="21" s="1"/>
  <c r="I85" i="22" s="1"/>
  <c r="D85" i="23"/>
  <c r="F85" i="23"/>
  <c r="E85" i="23"/>
  <c r="C85" i="23"/>
  <c r="J85" i="24"/>
  <c r="J85" i="21" s="1"/>
  <c r="J85" i="22" s="1"/>
  <c r="B85" i="25"/>
  <c r="B85" i="38"/>
  <c r="C85" i="38" s="1"/>
  <c r="B85" i="23"/>
  <c r="Q85" i="13"/>
  <c r="H85" i="24"/>
  <c r="H85" i="21" s="1"/>
  <c r="H85" i="22" s="1"/>
  <c r="K86" i="13"/>
  <c r="M86" i="13"/>
  <c r="O86" i="13"/>
  <c r="J86" i="13"/>
  <c r="G86" i="13"/>
  <c r="E86" i="13"/>
  <c r="D86" i="21" s="1"/>
  <c r="E86" i="21" s="1"/>
  <c r="I86" i="13"/>
  <c r="L86" i="13"/>
  <c r="N86" i="13"/>
  <c r="A86" i="23"/>
  <c r="A86" i="24"/>
  <c r="D86" i="24" s="1"/>
  <c r="E86" i="24" s="1"/>
  <c r="H86" i="13"/>
  <c r="C86" i="13"/>
  <c r="C86" i="24" s="1"/>
  <c r="C86" i="21" s="1"/>
  <c r="C86" i="22" s="1"/>
  <c r="B86" i="13"/>
  <c r="B86" i="24" s="1"/>
  <c r="B86" i="21" s="1"/>
  <c r="B86" i="22" s="1"/>
  <c r="A86" i="38"/>
  <c r="A86" i="25"/>
  <c r="A86" i="21"/>
  <c r="A86" i="22"/>
  <c r="A87" i="13"/>
  <c r="K84" i="23"/>
  <c r="K84" i="25" s="1"/>
  <c r="J84" i="23"/>
  <c r="J84" i="25" s="1"/>
  <c r="H84" i="23"/>
  <c r="H84" i="25" s="1"/>
  <c r="G84" i="23"/>
  <c r="G84" i="25" s="1"/>
  <c r="I84" i="23"/>
  <c r="I84" i="25" s="1"/>
  <c r="M84" i="23"/>
  <c r="K85" i="24"/>
  <c r="K85" i="21" s="1"/>
  <c r="K85" i="22" s="1"/>
  <c r="E82" i="25"/>
  <c r="D82" i="25"/>
  <c r="C84" i="25"/>
  <c r="O84" i="25" s="1"/>
  <c r="G85" i="24"/>
  <c r="G85" i="21" s="1"/>
  <c r="G85" i="22" s="1"/>
  <c r="L83" i="25"/>
  <c r="G83" i="38"/>
  <c r="L83" i="38" s="1"/>
  <c r="D82" i="38"/>
  <c r="E82" i="38"/>
  <c r="H86" i="24" l="1"/>
  <c r="H86" i="21" s="1"/>
  <c r="H86" i="22" s="1"/>
  <c r="Q86" i="13"/>
  <c r="J86" i="24"/>
  <c r="J86" i="21" s="1"/>
  <c r="J86" i="22" s="1"/>
  <c r="C85" i="25"/>
  <c r="O85" i="25" s="1"/>
  <c r="H85" i="23"/>
  <c r="H85" i="25" s="1"/>
  <c r="J85" i="23"/>
  <c r="J85" i="25" s="1"/>
  <c r="G85" i="23"/>
  <c r="G85" i="25" s="1"/>
  <c r="I85" i="23"/>
  <c r="I85" i="25" s="1"/>
  <c r="K85" i="23"/>
  <c r="K85" i="25" s="1"/>
  <c r="M85" i="23"/>
  <c r="L84" i="25"/>
  <c r="L87" i="13"/>
  <c r="N87" i="13"/>
  <c r="I87" i="13"/>
  <c r="K87" i="13"/>
  <c r="M87" i="13"/>
  <c r="O87" i="13"/>
  <c r="H87" i="13"/>
  <c r="J87" i="13"/>
  <c r="G87" i="13"/>
  <c r="E87" i="13"/>
  <c r="D87" i="21" s="1"/>
  <c r="E87" i="21" s="1"/>
  <c r="A87" i="24"/>
  <c r="D87" i="24" s="1"/>
  <c r="E87" i="24" s="1"/>
  <c r="A87" i="23"/>
  <c r="A87" i="25"/>
  <c r="C87" i="13"/>
  <c r="C87" i="24" s="1"/>
  <c r="C87" i="21" s="1"/>
  <c r="C87" i="22" s="1"/>
  <c r="B87" i="13"/>
  <c r="B87" i="24" s="1"/>
  <c r="B87" i="21" s="1"/>
  <c r="B87" i="22" s="1"/>
  <c r="A87" i="38"/>
  <c r="A87" i="22"/>
  <c r="A87" i="21"/>
  <c r="A88" i="13"/>
  <c r="I86" i="24"/>
  <c r="I86" i="21" s="1"/>
  <c r="I86" i="22" s="1"/>
  <c r="D83" i="38"/>
  <c r="E83" i="38"/>
  <c r="B86" i="25"/>
  <c r="B86" i="38"/>
  <c r="C86" i="38" s="1"/>
  <c r="B86" i="23"/>
  <c r="C86" i="23"/>
  <c r="E86" i="23"/>
  <c r="D86" i="23"/>
  <c r="F86" i="23"/>
  <c r="D83" i="25"/>
  <c r="E83" i="25"/>
  <c r="G86" i="24"/>
  <c r="G86" i="21" s="1"/>
  <c r="G86" i="22" s="1"/>
  <c r="K86" i="24"/>
  <c r="K86" i="21" s="1"/>
  <c r="K86" i="22" s="1"/>
  <c r="J87" i="24" l="1"/>
  <c r="L85" i="25"/>
  <c r="D85" i="25" s="1"/>
  <c r="G87" i="24"/>
  <c r="G87" i="21" s="1"/>
  <c r="G87" i="22" s="1"/>
  <c r="Q87" i="13"/>
  <c r="C86" i="25"/>
  <c r="O86" i="25" s="1"/>
  <c r="K86" i="23"/>
  <c r="K86" i="25" s="1"/>
  <c r="K86" i="38" s="1"/>
  <c r="J86" i="23"/>
  <c r="J86" i="25" s="1"/>
  <c r="J86" i="38" s="1"/>
  <c r="I86" i="23"/>
  <c r="G86" i="23"/>
  <c r="G86" i="25" s="1"/>
  <c r="H86" i="23"/>
  <c r="H86" i="25" s="1"/>
  <c r="H86" i="38" s="1"/>
  <c r="M86" i="23"/>
  <c r="I86" i="25"/>
  <c r="I86" i="38" s="1"/>
  <c r="C87" i="23"/>
  <c r="E87" i="23"/>
  <c r="D87" i="23"/>
  <c r="F87" i="23"/>
  <c r="J87" i="21"/>
  <c r="J87" i="22" s="1"/>
  <c r="K87" i="24"/>
  <c r="K87" i="21" s="1"/>
  <c r="K87" i="22" s="1"/>
  <c r="D84" i="25"/>
  <c r="E84" i="25"/>
  <c r="G84" i="38"/>
  <c r="L84" i="38" s="1"/>
  <c r="L88" i="13"/>
  <c r="N88" i="13"/>
  <c r="I88" i="13"/>
  <c r="K88" i="13"/>
  <c r="M88" i="13"/>
  <c r="O88" i="13"/>
  <c r="H88" i="13"/>
  <c r="J88" i="13"/>
  <c r="G88" i="13"/>
  <c r="E88" i="13"/>
  <c r="D88" i="21" s="1"/>
  <c r="E88" i="21" s="1"/>
  <c r="A88" i="24"/>
  <c r="D88" i="24" s="1"/>
  <c r="E88" i="24" s="1"/>
  <c r="A88" i="23"/>
  <c r="A88" i="25"/>
  <c r="C88" i="13"/>
  <c r="C88" i="24" s="1"/>
  <c r="C88" i="21" s="1"/>
  <c r="C88" i="22" s="1"/>
  <c r="B88" i="13"/>
  <c r="B88" i="24" s="1"/>
  <c r="B88" i="21" s="1"/>
  <c r="B88" i="22" s="1"/>
  <c r="A88" i="38"/>
  <c r="A88" i="21"/>
  <c r="A88" i="22"/>
  <c r="A89" i="13"/>
  <c r="B87" i="25"/>
  <c r="B87" i="23"/>
  <c r="B87" i="38"/>
  <c r="C87" i="38" s="1"/>
  <c r="H87" i="24"/>
  <c r="H87" i="21" s="1"/>
  <c r="H87" i="22" s="1"/>
  <c r="I87" i="24"/>
  <c r="I87" i="21" s="1"/>
  <c r="I87" i="22" s="1"/>
  <c r="G88" i="24" l="1"/>
  <c r="E85" i="25"/>
  <c r="K85" i="38"/>
  <c r="L85" i="38" s="1"/>
  <c r="E85" i="38" s="1"/>
  <c r="G86" i="38"/>
  <c r="L86" i="38" s="1"/>
  <c r="L86" i="25"/>
  <c r="C87" i="25"/>
  <c r="O87" i="25" s="1"/>
  <c r="C88" i="23"/>
  <c r="E88" i="23"/>
  <c r="D88" i="23"/>
  <c r="F88" i="23"/>
  <c r="J88" i="24"/>
  <c r="J88" i="21" s="1"/>
  <c r="J88" i="22" s="1"/>
  <c r="K88" i="24"/>
  <c r="K88" i="21" s="1"/>
  <c r="K88" i="22" s="1"/>
  <c r="D84" i="38"/>
  <c r="E84" i="38"/>
  <c r="G87" i="23"/>
  <c r="G87" i="25" s="1"/>
  <c r="I87" i="23"/>
  <c r="I87" i="25" s="1"/>
  <c r="K87" i="23"/>
  <c r="H87" i="23"/>
  <c r="H87" i="25" s="1"/>
  <c r="J87" i="23"/>
  <c r="J87" i="25" s="1"/>
  <c r="M87" i="23"/>
  <c r="B88" i="25"/>
  <c r="B88" i="38"/>
  <c r="C88" i="38" s="1"/>
  <c r="B88" i="23"/>
  <c r="H88" i="24"/>
  <c r="H88" i="21" s="1"/>
  <c r="H88" i="22" s="1"/>
  <c r="I88" i="24"/>
  <c r="I88" i="21" s="1"/>
  <c r="I88" i="22" s="1"/>
  <c r="L89" i="13"/>
  <c r="N89" i="13"/>
  <c r="J89" i="13"/>
  <c r="M89" i="13"/>
  <c r="O89" i="13"/>
  <c r="I89" i="13"/>
  <c r="G89" i="13"/>
  <c r="E89" i="13"/>
  <c r="D89" i="21" s="1"/>
  <c r="E89" i="21" s="1"/>
  <c r="H89" i="13"/>
  <c r="A89" i="24"/>
  <c r="D89" i="24" s="1"/>
  <c r="E89" i="24" s="1"/>
  <c r="K89" i="13"/>
  <c r="A89" i="23"/>
  <c r="A89" i="25"/>
  <c r="C89" i="13"/>
  <c r="C89" i="24" s="1"/>
  <c r="C89" i="21" s="1"/>
  <c r="C89" i="22" s="1"/>
  <c r="B89" i="13"/>
  <c r="B89" i="24" s="1"/>
  <c r="B89" i="21" s="1"/>
  <c r="B89" i="22" s="1"/>
  <c r="A89" i="21"/>
  <c r="A89" i="22"/>
  <c r="A89" i="38"/>
  <c r="A90" i="13"/>
  <c r="G88" i="21"/>
  <c r="G88" i="22" s="1"/>
  <c r="Q88" i="13"/>
  <c r="K87" i="25"/>
  <c r="D85" i="38" l="1"/>
  <c r="H89" i="24"/>
  <c r="H89" i="21" s="1"/>
  <c r="H89" i="22" s="1"/>
  <c r="K89" i="24"/>
  <c r="K89" i="21" s="1"/>
  <c r="K89" i="22" s="1"/>
  <c r="G89" i="24"/>
  <c r="G89" i="21" s="1"/>
  <c r="G89" i="22" s="1"/>
  <c r="J89" i="24"/>
  <c r="J89" i="21" s="1"/>
  <c r="J89" i="22" s="1"/>
  <c r="C88" i="25"/>
  <c r="O88" i="25" s="1"/>
  <c r="G90" i="13"/>
  <c r="E90" i="13"/>
  <c r="D90" i="21" s="1"/>
  <c r="E90" i="21" s="1"/>
  <c r="H90" i="13"/>
  <c r="L90" i="13"/>
  <c r="N90" i="13"/>
  <c r="J90" i="13"/>
  <c r="M90" i="13"/>
  <c r="I90" i="13"/>
  <c r="O90" i="13"/>
  <c r="A90" i="23"/>
  <c r="A90" i="24"/>
  <c r="D90" i="24" s="1"/>
  <c r="E90" i="24" s="1"/>
  <c r="K90" i="13"/>
  <c r="A90" i="25"/>
  <c r="C90" i="13"/>
  <c r="C90" i="24" s="1"/>
  <c r="C90" i="21" s="1"/>
  <c r="C90" i="22" s="1"/>
  <c r="B90" i="13"/>
  <c r="B90" i="24" s="1"/>
  <c r="B90" i="21" s="1"/>
  <c r="B90" i="22" s="1"/>
  <c r="A90" i="38"/>
  <c r="A90" i="22"/>
  <c r="A90" i="21"/>
  <c r="A91" i="13"/>
  <c r="I89" i="24"/>
  <c r="I89" i="21" s="1"/>
  <c r="I89" i="22" s="1"/>
  <c r="L87" i="25"/>
  <c r="G88" i="23"/>
  <c r="G88" i="25" s="1"/>
  <c r="I88" i="23"/>
  <c r="I88" i="25" s="1"/>
  <c r="K88" i="23"/>
  <c r="K88" i="25" s="1"/>
  <c r="H88" i="23"/>
  <c r="H88" i="25" s="1"/>
  <c r="J88" i="23"/>
  <c r="J88" i="25" s="1"/>
  <c r="M88" i="23"/>
  <c r="B89" i="25"/>
  <c r="B89" i="38"/>
  <c r="C89" i="38" s="1"/>
  <c r="B89" i="23"/>
  <c r="Q89" i="13"/>
  <c r="E86" i="25"/>
  <c r="D86" i="25"/>
  <c r="C89" i="23"/>
  <c r="E89" i="23"/>
  <c r="F89" i="23"/>
  <c r="D89" i="23"/>
  <c r="D86" i="38"/>
  <c r="E86" i="38"/>
  <c r="K90" i="24" l="1"/>
  <c r="K90" i="21" s="1"/>
  <c r="K90" i="22" s="1"/>
  <c r="I90" i="24"/>
  <c r="I90" i="21" s="1"/>
  <c r="I90" i="22" s="1"/>
  <c r="Q90" i="13"/>
  <c r="L91" i="13"/>
  <c r="N91" i="13"/>
  <c r="I91" i="13"/>
  <c r="K91" i="13"/>
  <c r="M91" i="13"/>
  <c r="O91" i="13"/>
  <c r="H91" i="13"/>
  <c r="J91" i="13"/>
  <c r="E91" i="13"/>
  <c r="D91" i="21" s="1"/>
  <c r="E91" i="21" s="1"/>
  <c r="G91" i="13"/>
  <c r="A91" i="24"/>
  <c r="D91" i="24" s="1"/>
  <c r="E91" i="24" s="1"/>
  <c r="A91" i="23"/>
  <c r="C91" i="13"/>
  <c r="C91" i="24" s="1"/>
  <c r="C91" i="21" s="1"/>
  <c r="C91" i="22" s="1"/>
  <c r="B91" i="13"/>
  <c r="B91" i="24" s="1"/>
  <c r="B91" i="21" s="1"/>
  <c r="B91" i="22" s="1"/>
  <c r="A91" i="25"/>
  <c r="A91" i="38"/>
  <c r="A91" i="21"/>
  <c r="A91" i="22"/>
  <c r="A92" i="13"/>
  <c r="B90" i="25"/>
  <c r="B90" i="23"/>
  <c r="B90" i="38"/>
  <c r="C90" i="38" s="1"/>
  <c r="H90" i="24"/>
  <c r="H90" i="21" s="1"/>
  <c r="H90" i="22" s="1"/>
  <c r="G89" i="23"/>
  <c r="G89" i="25" s="1"/>
  <c r="J89" i="23"/>
  <c r="J89" i="25" s="1"/>
  <c r="I89" i="23"/>
  <c r="I89" i="25" s="1"/>
  <c r="H89" i="23"/>
  <c r="H89" i="25" s="1"/>
  <c r="K89" i="23"/>
  <c r="K89" i="25" s="1"/>
  <c r="M89" i="23"/>
  <c r="L88" i="25"/>
  <c r="C89" i="25"/>
  <c r="O89" i="25" s="1"/>
  <c r="G87" i="38"/>
  <c r="L87" i="38" s="1"/>
  <c r="E87" i="25"/>
  <c r="D87" i="25"/>
  <c r="D90" i="23"/>
  <c r="F90" i="23"/>
  <c r="C90" i="23"/>
  <c r="E90" i="23"/>
  <c r="J90" i="24"/>
  <c r="J90" i="21" s="1"/>
  <c r="J90" i="22" s="1"/>
  <c r="G90" i="24"/>
  <c r="G90" i="21" s="1"/>
  <c r="G90" i="22" s="1"/>
  <c r="G91" i="24" l="1"/>
  <c r="G91" i="21" s="1"/>
  <c r="G91" i="22" s="1"/>
  <c r="I89" i="38"/>
  <c r="J89" i="38"/>
  <c r="H89" i="38"/>
  <c r="C90" i="25"/>
  <c r="O90" i="25" s="1"/>
  <c r="C91" i="23"/>
  <c r="E91" i="23"/>
  <c r="D91" i="23"/>
  <c r="F91" i="23"/>
  <c r="J91" i="24"/>
  <c r="J91" i="21" s="1"/>
  <c r="J91" i="22" s="1"/>
  <c r="K91" i="24"/>
  <c r="K91" i="21" s="1"/>
  <c r="K91" i="22" s="1"/>
  <c r="H90" i="23"/>
  <c r="H90" i="25" s="1"/>
  <c r="H90" i="38" s="1"/>
  <c r="G90" i="23"/>
  <c r="G90" i="25" s="1"/>
  <c r="J90" i="23"/>
  <c r="J90" i="25" s="1"/>
  <c r="J90" i="38" s="1"/>
  <c r="I90" i="23"/>
  <c r="I90" i="25" s="1"/>
  <c r="I90" i="38" s="1"/>
  <c r="K90" i="23"/>
  <c r="K90" i="25" s="1"/>
  <c r="K90" i="38" s="1"/>
  <c r="M90" i="23"/>
  <c r="G88" i="38"/>
  <c r="L88" i="38" s="1"/>
  <c r="D88" i="25"/>
  <c r="E88" i="25"/>
  <c r="M92" i="13"/>
  <c r="O92" i="13"/>
  <c r="E92" i="13"/>
  <c r="D92" i="21" s="1"/>
  <c r="E92" i="21" s="1"/>
  <c r="N92" i="13"/>
  <c r="A92" i="24"/>
  <c r="D92" i="24" s="1"/>
  <c r="E92" i="24" s="1"/>
  <c r="A92" i="23"/>
  <c r="G92" i="13"/>
  <c r="L92" i="13"/>
  <c r="K92" i="13"/>
  <c r="K92" i="24" s="1"/>
  <c r="J92" i="13"/>
  <c r="A92" i="25"/>
  <c r="H92" i="13"/>
  <c r="I92" i="13"/>
  <c r="I92" i="24" s="1"/>
  <c r="B92" i="13"/>
  <c r="B92" i="24" s="1"/>
  <c r="B92" i="21" s="1"/>
  <c r="B92" i="22" s="1"/>
  <c r="A92" i="22"/>
  <c r="C92" i="13"/>
  <c r="C92" i="24" s="1"/>
  <c r="C92" i="21" s="1"/>
  <c r="C92" i="22" s="1"/>
  <c r="A92" i="38"/>
  <c r="A92" i="21"/>
  <c r="A93" i="13"/>
  <c r="H91" i="24"/>
  <c r="H91" i="21" s="1"/>
  <c r="H91" i="22" s="1"/>
  <c r="I91" i="24"/>
  <c r="I91" i="21" s="1"/>
  <c r="I91" i="22" s="1"/>
  <c r="D87" i="38"/>
  <c r="E87" i="38"/>
  <c r="B91" i="25"/>
  <c r="B91" i="38"/>
  <c r="C91" i="38" s="1"/>
  <c r="B91" i="23"/>
  <c r="G89" i="38"/>
  <c r="L89" i="25"/>
  <c r="K89" i="38"/>
  <c r="Q91" i="13"/>
  <c r="I92" i="21" l="1"/>
  <c r="I92" i="22" s="1"/>
  <c r="K92" i="21"/>
  <c r="K92" i="22" s="1"/>
  <c r="Q92" i="13"/>
  <c r="J92" i="24"/>
  <c r="J92" i="21" s="1"/>
  <c r="J92" i="22" s="1"/>
  <c r="H92" i="24"/>
  <c r="H92" i="21" s="1"/>
  <c r="H92" i="22" s="1"/>
  <c r="G92" i="24"/>
  <c r="G92" i="21" s="1"/>
  <c r="G92" i="22" s="1"/>
  <c r="G90" i="38"/>
  <c r="L90" i="38" s="1"/>
  <c r="L90" i="25"/>
  <c r="D89" i="25"/>
  <c r="E89" i="25"/>
  <c r="B92" i="23"/>
  <c r="B92" i="38"/>
  <c r="C92" i="38" s="1"/>
  <c r="B92" i="25"/>
  <c r="C92" i="23"/>
  <c r="D92" i="23"/>
  <c r="F92" i="23"/>
  <c r="E92" i="23"/>
  <c r="L89" i="38"/>
  <c r="C91" i="25"/>
  <c r="O91" i="25" s="1"/>
  <c r="D88" i="38"/>
  <c r="E88" i="38"/>
  <c r="G91" i="23"/>
  <c r="G91" i="25" s="1"/>
  <c r="I91" i="23"/>
  <c r="I91" i="25" s="1"/>
  <c r="K91" i="23"/>
  <c r="K91" i="25" s="1"/>
  <c r="H91" i="23"/>
  <c r="H91" i="25" s="1"/>
  <c r="J91" i="23"/>
  <c r="J91" i="25" s="1"/>
  <c r="M91" i="23"/>
  <c r="M93" i="13"/>
  <c r="O93" i="13"/>
  <c r="A93" i="24"/>
  <c r="D93" i="24" s="1"/>
  <c r="E93" i="24" s="1"/>
  <c r="E93" i="13"/>
  <c r="D93" i="21" s="1"/>
  <c r="E93" i="21" s="1"/>
  <c r="N93" i="13"/>
  <c r="A93" i="23"/>
  <c r="L93" i="13"/>
  <c r="J93" i="13"/>
  <c r="J93" i="24" s="1"/>
  <c r="J93" i="21" s="1"/>
  <c r="J93" i="22" s="1"/>
  <c r="K93" i="13"/>
  <c r="I93" i="13"/>
  <c r="G93" i="13"/>
  <c r="G93" i="24" s="1"/>
  <c r="C93" i="13"/>
  <c r="C93" i="24" s="1"/>
  <c r="C93" i="21" s="1"/>
  <c r="C93" i="22" s="1"/>
  <c r="B93" i="13"/>
  <c r="B93" i="24" s="1"/>
  <c r="B93" i="21" s="1"/>
  <c r="B93" i="22" s="1"/>
  <c r="H93" i="13"/>
  <c r="A93" i="21"/>
  <c r="A93" i="22"/>
  <c r="A93" i="38"/>
  <c r="A93" i="25"/>
  <c r="A94" i="13"/>
  <c r="H93" i="24" l="1"/>
  <c r="H93" i="21" s="1"/>
  <c r="H93" i="22" s="1"/>
  <c r="I93" i="24"/>
  <c r="I93" i="21" s="1"/>
  <c r="I93" i="22" s="1"/>
  <c r="K93" i="24"/>
  <c r="K93" i="21" s="1"/>
  <c r="K93" i="22" s="1"/>
  <c r="G93" i="21"/>
  <c r="G93" i="22" s="1"/>
  <c r="Q93" i="13"/>
  <c r="B93" i="25"/>
  <c r="B93" i="38"/>
  <c r="C93" i="38" s="1"/>
  <c r="B93" i="23"/>
  <c r="L91" i="25"/>
  <c r="C92" i="25"/>
  <c r="O92" i="25" s="1"/>
  <c r="M94" i="13"/>
  <c r="O94" i="13"/>
  <c r="E94" i="13"/>
  <c r="D94" i="21" s="1"/>
  <c r="E94" i="21" s="1"/>
  <c r="N94" i="13"/>
  <c r="A94" i="24"/>
  <c r="D94" i="24" s="1"/>
  <c r="E94" i="24" s="1"/>
  <c r="A94" i="23"/>
  <c r="L94" i="13"/>
  <c r="G94" i="13"/>
  <c r="J94" i="13"/>
  <c r="J94" i="24" s="1"/>
  <c r="I94" i="13"/>
  <c r="H94" i="13"/>
  <c r="C94" i="13"/>
  <c r="C94" i="24" s="1"/>
  <c r="C94" i="21" s="1"/>
  <c r="C94" i="22" s="1"/>
  <c r="B94" i="13"/>
  <c r="B94" i="24" s="1"/>
  <c r="B94" i="21" s="1"/>
  <c r="B94" i="22" s="1"/>
  <c r="K94" i="13"/>
  <c r="A94" i="25"/>
  <c r="A94" i="38"/>
  <c r="A94" i="21"/>
  <c r="A94" i="22"/>
  <c r="A95" i="13"/>
  <c r="C93" i="23"/>
  <c r="D93" i="23"/>
  <c r="E93" i="23"/>
  <c r="F93" i="23"/>
  <c r="D89" i="38"/>
  <c r="E89" i="38"/>
  <c r="D90" i="25"/>
  <c r="E90" i="25"/>
  <c r="K92" i="23"/>
  <c r="K92" i="25" s="1"/>
  <c r="J92" i="23"/>
  <c r="J92" i="25" s="1"/>
  <c r="G92" i="23"/>
  <c r="G92" i="25" s="1"/>
  <c r="H78" i="18" s="1"/>
  <c r="I92" i="23"/>
  <c r="I92" i="25" s="1"/>
  <c r="H92" i="23"/>
  <c r="H92" i="25" s="1"/>
  <c r="I78" i="18" s="1"/>
  <c r="I79" i="18" s="1"/>
  <c r="M92" i="23"/>
  <c r="E90" i="38"/>
  <c r="D90" i="38"/>
  <c r="J78" i="18" l="1"/>
  <c r="J94" i="21"/>
  <c r="J94" i="22" s="1"/>
  <c r="K94" i="24"/>
  <c r="K94" i="21" s="1"/>
  <c r="K94" i="22" s="1"/>
  <c r="I94" i="24"/>
  <c r="I94" i="21" s="1"/>
  <c r="I94" i="22" s="1"/>
  <c r="G94" i="24"/>
  <c r="G94" i="21" s="1"/>
  <c r="G94" i="22" s="1"/>
  <c r="H94" i="24"/>
  <c r="H94" i="21" s="1"/>
  <c r="H94" i="22" s="1"/>
  <c r="G95" i="13"/>
  <c r="E95" i="13"/>
  <c r="D95" i="21" s="1"/>
  <c r="E95" i="21" s="1"/>
  <c r="L95" i="13"/>
  <c r="N95" i="13"/>
  <c r="I95" i="13"/>
  <c r="K95" i="13"/>
  <c r="M95" i="13"/>
  <c r="O95" i="13"/>
  <c r="H95" i="13"/>
  <c r="J95" i="13"/>
  <c r="A95" i="24"/>
  <c r="D95" i="24" s="1"/>
  <c r="E95" i="24" s="1"/>
  <c r="A95" i="23"/>
  <c r="A95" i="25"/>
  <c r="C95" i="13"/>
  <c r="C95" i="24" s="1"/>
  <c r="C95" i="21" s="1"/>
  <c r="C95" i="22" s="1"/>
  <c r="B95" i="13"/>
  <c r="B95" i="24" s="1"/>
  <c r="B95" i="21" s="1"/>
  <c r="B95" i="22" s="1"/>
  <c r="A95" i="38"/>
  <c r="A95" i="22"/>
  <c r="A95" i="21"/>
  <c r="A96" i="13"/>
  <c r="Q94" i="13"/>
  <c r="K93" i="23"/>
  <c r="K93" i="25" s="1"/>
  <c r="I93" i="23"/>
  <c r="I93" i="25" s="1"/>
  <c r="H93" i="23"/>
  <c r="H93" i="25" s="1"/>
  <c r="J93" i="23"/>
  <c r="J93" i="25" s="1"/>
  <c r="G93" i="23"/>
  <c r="G93" i="25" s="1"/>
  <c r="M93" i="23"/>
  <c r="C94" i="23"/>
  <c r="D94" i="23"/>
  <c r="F94" i="23"/>
  <c r="E94" i="23"/>
  <c r="I91" i="38"/>
  <c r="L91" i="38" s="1"/>
  <c r="D91" i="25"/>
  <c r="E91" i="25"/>
  <c r="L92" i="25"/>
  <c r="H92" i="38" s="1"/>
  <c r="B94" i="25"/>
  <c r="B94" i="23"/>
  <c r="B94" i="38"/>
  <c r="C94" i="38" s="1"/>
  <c r="C93" i="25"/>
  <c r="O93" i="25" s="1"/>
  <c r="H95" i="24" l="1"/>
  <c r="H95" i="21" s="1"/>
  <c r="H95" i="22" s="1"/>
  <c r="L93" i="25"/>
  <c r="E93" i="25" s="1"/>
  <c r="J95" i="24"/>
  <c r="J95" i="21" s="1"/>
  <c r="J95" i="22" s="1"/>
  <c r="D95" i="23"/>
  <c r="F95" i="23"/>
  <c r="C95" i="23"/>
  <c r="E95" i="23"/>
  <c r="C94" i="25"/>
  <c r="O94" i="25" s="1"/>
  <c r="E91" i="38"/>
  <c r="D91" i="38"/>
  <c r="K94" i="23"/>
  <c r="K94" i="25" s="1"/>
  <c r="I94" i="23"/>
  <c r="I94" i="25" s="1"/>
  <c r="J94" i="23"/>
  <c r="J94" i="25" s="1"/>
  <c r="H94" i="23"/>
  <c r="H94" i="25" s="1"/>
  <c r="G94" i="23"/>
  <c r="G94" i="25" s="1"/>
  <c r="M94" i="23"/>
  <c r="G96" i="13"/>
  <c r="E96" i="13"/>
  <c r="D96" i="21" s="1"/>
  <c r="E96" i="21" s="1"/>
  <c r="L96" i="13"/>
  <c r="N96" i="13"/>
  <c r="I96" i="13"/>
  <c r="K96" i="13"/>
  <c r="M96" i="13"/>
  <c r="O96" i="13"/>
  <c r="H96" i="13"/>
  <c r="J96" i="13"/>
  <c r="A96" i="24"/>
  <c r="D96" i="24" s="1"/>
  <c r="E96" i="24" s="1"/>
  <c r="A96" i="23"/>
  <c r="A96" i="25"/>
  <c r="C96" i="13"/>
  <c r="C96" i="24" s="1"/>
  <c r="C96" i="21" s="1"/>
  <c r="C96" i="22" s="1"/>
  <c r="B96" i="13"/>
  <c r="B96" i="24" s="1"/>
  <c r="B96" i="21" s="1"/>
  <c r="B96" i="22" s="1"/>
  <c r="A96" i="38"/>
  <c r="A96" i="21"/>
  <c r="A96" i="22"/>
  <c r="A97" i="13"/>
  <c r="B95" i="25"/>
  <c r="B95" i="23"/>
  <c r="B95" i="38"/>
  <c r="C95" i="38" s="1"/>
  <c r="Q95" i="13"/>
  <c r="L92" i="38"/>
  <c r="D92" i="25"/>
  <c r="E92" i="25"/>
  <c r="K95" i="24"/>
  <c r="K95" i="21" s="1"/>
  <c r="K95" i="22" s="1"/>
  <c r="I95" i="24"/>
  <c r="I95" i="21" s="1"/>
  <c r="I95" i="22" s="1"/>
  <c r="G95" i="24"/>
  <c r="G95" i="21" s="1"/>
  <c r="G95" i="22" s="1"/>
  <c r="D93" i="25" l="1"/>
  <c r="G93" i="38"/>
  <c r="L93" i="38" s="1"/>
  <c r="D93" i="38" s="1"/>
  <c r="J96" i="24"/>
  <c r="J96" i="21" s="1"/>
  <c r="J96" i="22" s="1"/>
  <c r="A97" i="24"/>
  <c r="D97" i="24" s="1"/>
  <c r="E97" i="24" s="1"/>
  <c r="L97" i="13"/>
  <c r="O97" i="13"/>
  <c r="E97" i="13"/>
  <c r="D97" i="21" s="1"/>
  <c r="E97" i="21" s="1"/>
  <c r="M97" i="13"/>
  <c r="N97" i="13"/>
  <c r="A97" i="23"/>
  <c r="K97" i="13"/>
  <c r="J97" i="13"/>
  <c r="J97" i="24" s="1"/>
  <c r="G97" i="13"/>
  <c r="H97" i="13"/>
  <c r="I97" i="13"/>
  <c r="A97" i="25"/>
  <c r="C97" i="13"/>
  <c r="C97" i="24" s="1"/>
  <c r="C97" i="21" s="1"/>
  <c r="C97" i="22" s="1"/>
  <c r="B97" i="13"/>
  <c r="B97" i="24" s="1"/>
  <c r="B97" i="21" s="1"/>
  <c r="B97" i="22" s="1"/>
  <c r="A97" i="21"/>
  <c r="A97" i="22"/>
  <c r="A97" i="38"/>
  <c r="A98" i="13"/>
  <c r="B96" i="25"/>
  <c r="B96" i="38"/>
  <c r="C96" i="38" s="1"/>
  <c r="B96" i="23"/>
  <c r="Q96" i="13"/>
  <c r="K96" i="24"/>
  <c r="K96" i="21" s="1"/>
  <c r="K96" i="22" s="1"/>
  <c r="G95" i="23"/>
  <c r="G95" i="25" s="1"/>
  <c r="I95" i="23"/>
  <c r="I95" i="25" s="1"/>
  <c r="K95" i="23"/>
  <c r="K95" i="25" s="1"/>
  <c r="H95" i="23"/>
  <c r="H95" i="25" s="1"/>
  <c r="J95" i="23"/>
  <c r="J95" i="25" s="1"/>
  <c r="M95" i="23"/>
  <c r="D92" i="38"/>
  <c r="E92" i="38"/>
  <c r="H96" i="24"/>
  <c r="H96" i="21" s="1"/>
  <c r="H96" i="22" s="1"/>
  <c r="I96" i="24"/>
  <c r="I96" i="21" s="1"/>
  <c r="I96" i="22" s="1"/>
  <c r="G96" i="24"/>
  <c r="G96" i="21" s="1"/>
  <c r="G96" i="22" s="1"/>
  <c r="C95" i="25"/>
  <c r="O95" i="25" s="1"/>
  <c r="D96" i="23"/>
  <c r="F96" i="23"/>
  <c r="C96" i="23"/>
  <c r="E96" i="23"/>
  <c r="L94" i="25"/>
  <c r="E93" i="38" l="1"/>
  <c r="J97" i="21"/>
  <c r="J97" i="22" s="1"/>
  <c r="H97" i="24"/>
  <c r="H97" i="21" s="1"/>
  <c r="H97" i="22" s="1"/>
  <c r="G97" i="24"/>
  <c r="G97" i="21" s="1"/>
  <c r="G97" i="22" s="1"/>
  <c r="I97" i="24"/>
  <c r="I97" i="21" s="1"/>
  <c r="I97" i="22" s="1"/>
  <c r="K97" i="24"/>
  <c r="K97" i="21" s="1"/>
  <c r="K97" i="22" s="1"/>
  <c r="L95" i="25"/>
  <c r="C96" i="25"/>
  <c r="O96" i="25" s="1"/>
  <c r="A98" i="24"/>
  <c r="D98" i="24" s="1"/>
  <c r="E98" i="24" s="1"/>
  <c r="L98" i="13"/>
  <c r="K98" i="13"/>
  <c r="K98" i="24" s="1"/>
  <c r="E98" i="13"/>
  <c r="D98" i="21" s="1"/>
  <c r="E98" i="21" s="1"/>
  <c r="M98" i="13"/>
  <c r="N98" i="13"/>
  <c r="O98" i="13"/>
  <c r="J98" i="13"/>
  <c r="J98" i="24" s="1"/>
  <c r="J98" i="21" s="1"/>
  <c r="J98" i="22" s="1"/>
  <c r="I98" i="13"/>
  <c r="I98" i="24" s="1"/>
  <c r="G98" i="13"/>
  <c r="G98" i="24" s="1"/>
  <c r="H98" i="13"/>
  <c r="H98" i="24" s="1"/>
  <c r="A98" i="25"/>
  <c r="C98" i="13"/>
  <c r="C98" i="24" s="1"/>
  <c r="C98" i="21" s="1"/>
  <c r="C98" i="22" s="1"/>
  <c r="B98" i="13"/>
  <c r="B98" i="24" s="1"/>
  <c r="B98" i="21" s="1"/>
  <c r="B98" i="22" s="1"/>
  <c r="A98" i="23"/>
  <c r="A98" i="38"/>
  <c r="A98" i="22"/>
  <c r="A98" i="21"/>
  <c r="A99" i="13"/>
  <c r="B97" i="25"/>
  <c r="B97" i="23"/>
  <c r="B97" i="38"/>
  <c r="C97" i="38" s="1"/>
  <c r="D97" i="23"/>
  <c r="E97" i="23"/>
  <c r="C97" i="23"/>
  <c r="F97" i="23"/>
  <c r="Q97" i="13"/>
  <c r="E94" i="25"/>
  <c r="D94" i="25"/>
  <c r="G94" i="38"/>
  <c r="L94" i="38" s="1"/>
  <c r="G96" i="23"/>
  <c r="G96" i="25" s="1"/>
  <c r="I96" i="23"/>
  <c r="I96" i="25" s="1"/>
  <c r="K96" i="23"/>
  <c r="H96" i="23"/>
  <c r="H96" i="25" s="1"/>
  <c r="J96" i="23"/>
  <c r="J96" i="25" s="1"/>
  <c r="M96" i="23"/>
  <c r="K96" i="25"/>
  <c r="G98" i="21" l="1"/>
  <c r="G98" i="22" s="1"/>
  <c r="H98" i="21"/>
  <c r="H98" i="22" s="1"/>
  <c r="I98" i="21"/>
  <c r="I98" i="22" s="1"/>
  <c r="L96" i="25"/>
  <c r="K97" i="23"/>
  <c r="K97" i="25" s="1"/>
  <c r="J97" i="23"/>
  <c r="J97" i="25" s="1"/>
  <c r="I97" i="23"/>
  <c r="I97" i="25" s="1"/>
  <c r="G97" i="23"/>
  <c r="G97" i="25" s="1"/>
  <c r="H97" i="23"/>
  <c r="H97" i="25" s="1"/>
  <c r="M97" i="23"/>
  <c r="B98" i="25"/>
  <c r="B98" i="23"/>
  <c r="B98" i="38"/>
  <c r="C98" i="38" s="1"/>
  <c r="Q98" i="13"/>
  <c r="D94" i="38"/>
  <c r="E94" i="38"/>
  <c r="C97" i="25"/>
  <c r="O97" i="25" s="1"/>
  <c r="M99" i="13"/>
  <c r="A99" i="24"/>
  <c r="D99" i="24" s="1"/>
  <c r="E99" i="24" s="1"/>
  <c r="O99" i="13"/>
  <c r="K99" i="13"/>
  <c r="E99" i="13"/>
  <c r="D99" i="21" s="1"/>
  <c r="E99" i="21" s="1"/>
  <c r="L99" i="13"/>
  <c r="N99" i="13"/>
  <c r="A99" i="23"/>
  <c r="I99" i="13"/>
  <c r="J99" i="13"/>
  <c r="J99" i="24" s="1"/>
  <c r="H99" i="13"/>
  <c r="G99" i="13"/>
  <c r="C99" i="13"/>
  <c r="C99" i="24" s="1"/>
  <c r="C99" i="21" s="1"/>
  <c r="C99" i="22" s="1"/>
  <c r="B99" i="13"/>
  <c r="B99" i="24" s="1"/>
  <c r="B99" i="21" s="1"/>
  <c r="B99" i="22" s="1"/>
  <c r="A99" i="38"/>
  <c r="A99" i="25"/>
  <c r="A99" i="21"/>
  <c r="A99" i="22"/>
  <c r="A100" i="13"/>
  <c r="D98" i="23"/>
  <c r="F98" i="23"/>
  <c r="E98" i="23"/>
  <c r="C98" i="23"/>
  <c r="K98" i="21"/>
  <c r="K98" i="22" s="1"/>
  <c r="I95" i="38"/>
  <c r="L95" i="38" s="1"/>
  <c r="E95" i="25"/>
  <c r="D95" i="25"/>
  <c r="G99" i="24" l="1"/>
  <c r="I99" i="24"/>
  <c r="I99" i="21" s="1"/>
  <c r="I99" i="22" s="1"/>
  <c r="H99" i="24"/>
  <c r="H99" i="21" s="1"/>
  <c r="H99" i="22" s="1"/>
  <c r="A100" i="24"/>
  <c r="D100" i="24" s="1"/>
  <c r="E100" i="24" s="1"/>
  <c r="A100" i="23"/>
  <c r="L100" i="13"/>
  <c r="E100" i="13"/>
  <c r="D100" i="21" s="1"/>
  <c r="E100" i="21" s="1"/>
  <c r="N100" i="13"/>
  <c r="M100" i="13"/>
  <c r="O100" i="13"/>
  <c r="G100" i="13"/>
  <c r="K100" i="13"/>
  <c r="K100" i="24" s="1"/>
  <c r="J100" i="13"/>
  <c r="H100" i="13"/>
  <c r="C100" i="13"/>
  <c r="C100" i="24" s="1"/>
  <c r="C100" i="21" s="1"/>
  <c r="C100" i="22" s="1"/>
  <c r="B100" i="13"/>
  <c r="B100" i="24" s="1"/>
  <c r="B100" i="21" s="1"/>
  <c r="B100" i="22" s="1"/>
  <c r="I100" i="13"/>
  <c r="A100" i="25"/>
  <c r="A100" i="22"/>
  <c r="A100" i="21"/>
  <c r="A100" i="38"/>
  <c r="A101" i="13"/>
  <c r="B99" i="25"/>
  <c r="B99" i="23"/>
  <c r="B99" i="38"/>
  <c r="C99" i="38" s="1"/>
  <c r="J99" i="21"/>
  <c r="J99" i="22" s="1"/>
  <c r="Q99" i="13"/>
  <c r="K98" i="23"/>
  <c r="K98" i="25" s="1"/>
  <c r="I98" i="23"/>
  <c r="I98" i="25" s="1"/>
  <c r="G98" i="23"/>
  <c r="G98" i="25" s="1"/>
  <c r="H98" i="23"/>
  <c r="H98" i="25" s="1"/>
  <c r="M98" i="23"/>
  <c r="J98" i="23"/>
  <c r="J98" i="25" s="1"/>
  <c r="L97" i="25"/>
  <c r="D95" i="38"/>
  <c r="E95" i="38"/>
  <c r="G99" i="21"/>
  <c r="G99" i="22" s="1"/>
  <c r="E99" i="23"/>
  <c r="C99" i="23"/>
  <c r="D99" i="23"/>
  <c r="F99" i="23"/>
  <c r="K99" i="24"/>
  <c r="K99" i="21" s="1"/>
  <c r="K99" i="22" s="1"/>
  <c r="C98" i="25"/>
  <c r="O98" i="25" s="1"/>
  <c r="I96" i="38"/>
  <c r="L96" i="38" s="1"/>
  <c r="D96" i="25"/>
  <c r="E96" i="25"/>
  <c r="K100" i="21" l="1"/>
  <c r="K100" i="22" s="1"/>
  <c r="G100" i="24"/>
  <c r="G100" i="21" s="1"/>
  <c r="G100" i="22" s="1"/>
  <c r="I100" i="24"/>
  <c r="I100" i="21" s="1"/>
  <c r="I100" i="22" s="1"/>
  <c r="J100" i="24"/>
  <c r="J100" i="21" s="1"/>
  <c r="J100" i="22" s="1"/>
  <c r="H100" i="24"/>
  <c r="H100" i="21" s="1"/>
  <c r="H100" i="22" s="1"/>
  <c r="D97" i="25"/>
  <c r="E97" i="25"/>
  <c r="I97" i="38"/>
  <c r="L97" i="38" s="1"/>
  <c r="C99" i="25"/>
  <c r="O99" i="25" s="1"/>
  <c r="E101" i="13"/>
  <c r="D101" i="21" s="1"/>
  <c r="E101" i="21" s="1"/>
  <c r="A101" i="23"/>
  <c r="O101" i="13"/>
  <c r="N101" i="13"/>
  <c r="M101" i="13"/>
  <c r="L101" i="13"/>
  <c r="A101" i="24"/>
  <c r="D101" i="24" s="1"/>
  <c r="E101" i="24" s="1"/>
  <c r="K101" i="13"/>
  <c r="K101" i="24" s="1"/>
  <c r="J101" i="13"/>
  <c r="I101" i="13"/>
  <c r="H101" i="13"/>
  <c r="H101" i="24" s="1"/>
  <c r="C101" i="13"/>
  <c r="C101" i="24" s="1"/>
  <c r="C101" i="21" s="1"/>
  <c r="C101" i="22" s="1"/>
  <c r="B101" i="13"/>
  <c r="B101" i="24" s="1"/>
  <c r="B101" i="21" s="1"/>
  <c r="B101" i="22" s="1"/>
  <c r="A101" i="21"/>
  <c r="A101" i="22"/>
  <c r="G101" i="13"/>
  <c r="G101" i="24" s="1"/>
  <c r="A101" i="38"/>
  <c r="A101" i="25"/>
  <c r="A102" i="13"/>
  <c r="Q100" i="13"/>
  <c r="K99" i="23"/>
  <c r="K99" i="25" s="1"/>
  <c r="J99" i="23"/>
  <c r="J99" i="25" s="1"/>
  <c r="I99" i="23"/>
  <c r="I99" i="25" s="1"/>
  <c r="H99" i="23"/>
  <c r="H99" i="25" s="1"/>
  <c r="M99" i="23"/>
  <c r="G99" i="23"/>
  <c r="G99" i="25" s="1"/>
  <c r="D96" i="38"/>
  <c r="E96" i="38"/>
  <c r="L98" i="25"/>
  <c r="D100" i="23"/>
  <c r="F100" i="23"/>
  <c r="E100" i="23"/>
  <c r="C100" i="23"/>
  <c r="B100" i="25"/>
  <c r="B100" i="38"/>
  <c r="C100" i="38" s="1"/>
  <c r="B100" i="23"/>
  <c r="J101" i="24" l="1"/>
  <c r="J101" i="21" s="1"/>
  <c r="J101" i="22" s="1"/>
  <c r="I101" i="24"/>
  <c r="I101" i="21" s="1"/>
  <c r="I101" i="22" s="1"/>
  <c r="G101" i="21"/>
  <c r="G101" i="22" s="1"/>
  <c r="L99" i="25"/>
  <c r="D99" i="25" s="1"/>
  <c r="K101" i="21"/>
  <c r="K101" i="22" s="1"/>
  <c r="H101" i="21"/>
  <c r="H101" i="22" s="1"/>
  <c r="E99" i="25"/>
  <c r="B101" i="25"/>
  <c r="B101" i="38"/>
  <c r="C101" i="38" s="1"/>
  <c r="B101" i="23"/>
  <c r="C100" i="25"/>
  <c r="O100" i="25" s="1"/>
  <c r="D98" i="25"/>
  <c r="E98" i="25"/>
  <c r="G98" i="38"/>
  <c r="L98" i="38" s="1"/>
  <c r="K100" i="23"/>
  <c r="K100" i="25" s="1"/>
  <c r="K100" i="38" s="1"/>
  <c r="I100" i="23"/>
  <c r="I100" i="25" s="1"/>
  <c r="I100" i="38" s="1"/>
  <c r="J100" i="23"/>
  <c r="J100" i="25" s="1"/>
  <c r="J100" i="38" s="1"/>
  <c r="G100" i="23"/>
  <c r="G100" i="25" s="1"/>
  <c r="H100" i="23"/>
  <c r="H100" i="25" s="1"/>
  <c r="H100" i="38" s="1"/>
  <c r="M100" i="23"/>
  <c r="M102" i="13"/>
  <c r="E102" i="13"/>
  <c r="D102" i="21" s="1"/>
  <c r="E102" i="21" s="1"/>
  <c r="L102" i="13"/>
  <c r="A102" i="24"/>
  <c r="D102" i="24" s="1"/>
  <c r="E102" i="24" s="1"/>
  <c r="O102" i="13"/>
  <c r="A102" i="23"/>
  <c r="J102" i="13"/>
  <c r="K102" i="13"/>
  <c r="K102" i="24" s="1"/>
  <c r="I102" i="13"/>
  <c r="I102" i="24" s="1"/>
  <c r="N102" i="13"/>
  <c r="H102" i="13"/>
  <c r="G102" i="13"/>
  <c r="G102" i="24" s="1"/>
  <c r="C102" i="13"/>
  <c r="C102" i="24" s="1"/>
  <c r="C102" i="21" s="1"/>
  <c r="C102" i="22" s="1"/>
  <c r="A102" i="38"/>
  <c r="A102" i="21"/>
  <c r="A102" i="25"/>
  <c r="B102" i="13"/>
  <c r="B102" i="24" s="1"/>
  <c r="B102" i="21" s="1"/>
  <c r="B102" i="22" s="1"/>
  <c r="A102" i="22"/>
  <c r="A103" i="13"/>
  <c r="Q101" i="13"/>
  <c r="C101" i="23"/>
  <c r="F101" i="23"/>
  <c r="D101" i="23"/>
  <c r="E101" i="23"/>
  <c r="D97" i="38"/>
  <c r="E97" i="38"/>
  <c r="H102" i="24" l="1"/>
  <c r="H102" i="21" s="1"/>
  <c r="H102" i="22" s="1"/>
  <c r="J102" i="24"/>
  <c r="J102" i="21" s="1"/>
  <c r="J102" i="22" s="1"/>
  <c r="I102" i="21"/>
  <c r="I102" i="22" s="1"/>
  <c r="Q102" i="13"/>
  <c r="G99" i="38"/>
  <c r="L99" i="38" s="1"/>
  <c r="E99" i="38" s="1"/>
  <c r="G102" i="21"/>
  <c r="G102" i="22" s="1"/>
  <c r="K102" i="21"/>
  <c r="K102" i="22" s="1"/>
  <c r="C101" i="25"/>
  <c r="O101" i="25" s="1"/>
  <c r="N103" i="13"/>
  <c r="L103" i="13"/>
  <c r="A103" i="23"/>
  <c r="A103" i="24"/>
  <c r="D103" i="24" s="1"/>
  <c r="E103" i="24" s="1"/>
  <c r="M103" i="13"/>
  <c r="O103" i="13"/>
  <c r="K103" i="13"/>
  <c r="I103" i="13"/>
  <c r="I103" i="24" s="1"/>
  <c r="J103" i="13"/>
  <c r="E103" i="13"/>
  <c r="D103" i="21" s="1"/>
  <c r="E103" i="21" s="1"/>
  <c r="G103" i="13"/>
  <c r="H103" i="13"/>
  <c r="H103" i="24" s="1"/>
  <c r="C103" i="13"/>
  <c r="C103" i="24" s="1"/>
  <c r="C103" i="21" s="1"/>
  <c r="C103" i="22" s="1"/>
  <c r="B103" i="13"/>
  <c r="B103" i="24" s="1"/>
  <c r="B103" i="21" s="1"/>
  <c r="B103" i="22" s="1"/>
  <c r="A103" i="25"/>
  <c r="A103" i="38"/>
  <c r="A103" i="22"/>
  <c r="A103" i="21"/>
  <c r="A104" i="13"/>
  <c r="E102" i="23"/>
  <c r="C102" i="23"/>
  <c r="D102" i="23"/>
  <c r="F102" i="23"/>
  <c r="L100" i="25"/>
  <c r="G100" i="38"/>
  <c r="L100" i="38" s="1"/>
  <c r="E98" i="38"/>
  <c r="D98" i="38"/>
  <c r="D99" i="38"/>
  <c r="B102" i="23"/>
  <c r="B102" i="25"/>
  <c r="B102" i="38"/>
  <c r="C102" i="38" s="1"/>
  <c r="K101" i="23"/>
  <c r="K101" i="25" s="1"/>
  <c r="K101" i="38" s="1"/>
  <c r="J101" i="23"/>
  <c r="J101" i="25" s="1"/>
  <c r="J101" i="38" s="1"/>
  <c r="G101" i="23"/>
  <c r="G101" i="25" s="1"/>
  <c r="I101" i="23"/>
  <c r="I101" i="25" s="1"/>
  <c r="I101" i="38" s="1"/>
  <c r="H101" i="23"/>
  <c r="H101" i="25" s="1"/>
  <c r="H101" i="38" s="1"/>
  <c r="M101" i="23"/>
  <c r="J103" i="24" l="1"/>
  <c r="J103" i="21" s="1"/>
  <c r="J103" i="22" s="1"/>
  <c r="G103" i="24"/>
  <c r="G103" i="21" s="1"/>
  <c r="G103" i="22" s="1"/>
  <c r="K103" i="24"/>
  <c r="K103" i="21" s="1"/>
  <c r="K103" i="22" s="1"/>
  <c r="D100" i="38"/>
  <c r="E100" i="38"/>
  <c r="J102" i="23"/>
  <c r="J102" i="25" s="1"/>
  <c r="K102" i="23"/>
  <c r="K102" i="25" s="1"/>
  <c r="G102" i="23"/>
  <c r="G102" i="25" s="1"/>
  <c r="I102" i="23"/>
  <c r="I102" i="25" s="1"/>
  <c r="H102" i="23"/>
  <c r="H102" i="25" s="1"/>
  <c r="M102" i="23"/>
  <c r="B103" i="25"/>
  <c r="B103" i="23"/>
  <c r="B103" i="38"/>
  <c r="C103" i="38" s="1"/>
  <c r="Q103" i="13"/>
  <c r="L101" i="25"/>
  <c r="G101" i="38"/>
  <c r="L101" i="38" s="1"/>
  <c r="D100" i="25"/>
  <c r="E100" i="25"/>
  <c r="C102" i="25"/>
  <c r="O102" i="25" s="1"/>
  <c r="H103" i="21"/>
  <c r="H103" i="22" s="1"/>
  <c r="I103" i="21"/>
  <c r="I103" i="22" s="1"/>
  <c r="E104" i="13"/>
  <c r="D104" i="21" s="1"/>
  <c r="E104" i="21" s="1"/>
  <c r="A104" i="23"/>
  <c r="O104" i="13"/>
  <c r="M104" i="13"/>
  <c r="N104" i="13"/>
  <c r="A104" i="24"/>
  <c r="D104" i="24" s="1"/>
  <c r="E104" i="24" s="1"/>
  <c r="K104" i="13"/>
  <c r="L104" i="13"/>
  <c r="G104" i="13"/>
  <c r="H104" i="13"/>
  <c r="H104" i="24" s="1"/>
  <c r="I104" i="13"/>
  <c r="C104" i="13"/>
  <c r="C104" i="24" s="1"/>
  <c r="C104" i="21" s="1"/>
  <c r="C104" i="22" s="1"/>
  <c r="B104" i="13"/>
  <c r="B104" i="24" s="1"/>
  <c r="B104" i="21" s="1"/>
  <c r="B104" i="22" s="1"/>
  <c r="A104" i="38"/>
  <c r="A104" i="25"/>
  <c r="J104" i="13"/>
  <c r="A104" i="21"/>
  <c r="A104" i="22"/>
  <c r="A105" i="13"/>
  <c r="F103" i="23"/>
  <c r="E103" i="23"/>
  <c r="D103" i="23"/>
  <c r="C103" i="23"/>
  <c r="I104" i="24" l="1"/>
  <c r="K104" i="24"/>
  <c r="K104" i="21" s="1"/>
  <c r="K104" i="22" s="1"/>
  <c r="G104" i="24"/>
  <c r="G104" i="21" s="1"/>
  <c r="G104" i="22" s="1"/>
  <c r="J104" i="24"/>
  <c r="J104" i="21" s="1"/>
  <c r="J104" i="22" s="1"/>
  <c r="I104" i="21"/>
  <c r="I104" i="22" s="1"/>
  <c r="Q104" i="13"/>
  <c r="B104" i="25"/>
  <c r="B104" i="23"/>
  <c r="B104" i="38"/>
  <c r="C104" i="38" s="1"/>
  <c r="K103" i="23"/>
  <c r="K103" i="25" s="1"/>
  <c r="I103" i="23"/>
  <c r="I103" i="25" s="1"/>
  <c r="H103" i="23"/>
  <c r="J103" i="23"/>
  <c r="J103" i="25" s="1"/>
  <c r="G103" i="23"/>
  <c r="G103" i="25" s="1"/>
  <c r="M103" i="23"/>
  <c r="M105" i="13"/>
  <c r="A105" i="24"/>
  <c r="D105" i="24" s="1"/>
  <c r="E105" i="24" s="1"/>
  <c r="O105" i="13"/>
  <c r="E105" i="13"/>
  <c r="D105" i="21" s="1"/>
  <c r="E105" i="21" s="1"/>
  <c r="L105" i="13"/>
  <c r="N105" i="13"/>
  <c r="A105" i="23"/>
  <c r="J105" i="13"/>
  <c r="K105" i="13"/>
  <c r="I105" i="13"/>
  <c r="I105" i="24" s="1"/>
  <c r="A105" i="25"/>
  <c r="G105" i="13"/>
  <c r="H105" i="13"/>
  <c r="C105" i="13"/>
  <c r="C105" i="24" s="1"/>
  <c r="C105" i="21" s="1"/>
  <c r="C105" i="22" s="1"/>
  <c r="B105" i="13"/>
  <c r="B105" i="24" s="1"/>
  <c r="B105" i="21" s="1"/>
  <c r="B105" i="22" s="1"/>
  <c r="A105" i="21"/>
  <c r="A105" i="22"/>
  <c r="A105" i="38"/>
  <c r="A106" i="13"/>
  <c r="D101" i="38"/>
  <c r="E101" i="38"/>
  <c r="H104" i="21"/>
  <c r="H104" i="22" s="1"/>
  <c r="F104" i="23"/>
  <c r="C104" i="23"/>
  <c r="E104" i="23"/>
  <c r="D104" i="23"/>
  <c r="H103" i="25"/>
  <c r="D101" i="25"/>
  <c r="E101" i="25"/>
  <c r="C103" i="25"/>
  <c r="O103" i="25" s="1"/>
  <c r="L102" i="25"/>
  <c r="K105" i="24" l="1"/>
  <c r="G105" i="24"/>
  <c r="G105" i="21" s="1"/>
  <c r="G105" i="22" s="1"/>
  <c r="J105" i="24"/>
  <c r="J105" i="21" s="1"/>
  <c r="J105" i="22" s="1"/>
  <c r="H105" i="24"/>
  <c r="H105" i="21" s="1"/>
  <c r="H105" i="22" s="1"/>
  <c r="N106" i="13"/>
  <c r="L106" i="13"/>
  <c r="A106" i="23"/>
  <c r="E106" i="13"/>
  <c r="D106" i="21" s="1"/>
  <c r="E106" i="21" s="1"/>
  <c r="M106" i="13"/>
  <c r="K106" i="13"/>
  <c r="O106" i="13"/>
  <c r="J106" i="13"/>
  <c r="A106" i="24"/>
  <c r="D106" i="24" s="1"/>
  <c r="E106" i="24" s="1"/>
  <c r="I106" i="13"/>
  <c r="G106" i="13"/>
  <c r="H106" i="13"/>
  <c r="B106" i="13"/>
  <c r="B106" i="24" s="1"/>
  <c r="B106" i="21" s="1"/>
  <c r="B106" i="22" s="1"/>
  <c r="A106" i="25"/>
  <c r="C106" i="13"/>
  <c r="C106" i="24" s="1"/>
  <c r="C106" i="21" s="1"/>
  <c r="C106" i="22" s="1"/>
  <c r="A106" i="38"/>
  <c r="A106" i="22"/>
  <c r="A106" i="21"/>
  <c r="A107" i="13"/>
  <c r="B105" i="25"/>
  <c r="B105" i="38"/>
  <c r="C105" i="38" s="1"/>
  <c r="B105" i="23"/>
  <c r="E105" i="23"/>
  <c r="C105" i="23"/>
  <c r="D105" i="23"/>
  <c r="F105" i="23"/>
  <c r="E102" i="25"/>
  <c r="D102" i="25"/>
  <c r="J102" i="38"/>
  <c r="L102" i="38" s="1"/>
  <c r="I105" i="21"/>
  <c r="I105" i="22" s="1"/>
  <c r="K104" i="23"/>
  <c r="K104" i="25" s="1"/>
  <c r="J104" i="23"/>
  <c r="J104" i="25" s="1"/>
  <c r="I104" i="23"/>
  <c r="I104" i="25" s="1"/>
  <c r="H104" i="23"/>
  <c r="H104" i="25" s="1"/>
  <c r="G104" i="23"/>
  <c r="G104" i="25" s="1"/>
  <c r="M104" i="23"/>
  <c r="K105" i="21"/>
  <c r="K105" i="22" s="1"/>
  <c r="Q105" i="13"/>
  <c r="L103" i="25"/>
  <c r="C104" i="25"/>
  <c r="O104" i="25" s="1"/>
  <c r="H106" i="24" l="1"/>
  <c r="H106" i="21" s="1"/>
  <c r="H106" i="22" s="1"/>
  <c r="I106" i="24"/>
  <c r="I106" i="21" s="1"/>
  <c r="I106" i="22" s="1"/>
  <c r="K105" i="23"/>
  <c r="K105" i="25" s="1"/>
  <c r="J105" i="23"/>
  <c r="J105" i="25" s="1"/>
  <c r="I105" i="23"/>
  <c r="I105" i="25" s="1"/>
  <c r="G105" i="23"/>
  <c r="G105" i="25" s="1"/>
  <c r="H105" i="23"/>
  <c r="H105" i="25" s="1"/>
  <c r="M105" i="23"/>
  <c r="C105" i="25"/>
  <c r="O105" i="25" s="1"/>
  <c r="J106" i="24"/>
  <c r="J106" i="21" s="1"/>
  <c r="J106" i="22" s="1"/>
  <c r="G103" i="38"/>
  <c r="L103" i="38" s="1"/>
  <c r="D103" i="25"/>
  <c r="E103" i="25"/>
  <c r="D102" i="38"/>
  <c r="E102" i="38"/>
  <c r="A107" i="24"/>
  <c r="D107" i="24" s="1"/>
  <c r="E107" i="24" s="1"/>
  <c r="E107" i="13"/>
  <c r="D107" i="21" s="1"/>
  <c r="E107" i="21" s="1"/>
  <c r="N107" i="13"/>
  <c r="M107" i="13"/>
  <c r="O107" i="13"/>
  <c r="A107" i="23"/>
  <c r="L107" i="13"/>
  <c r="J107" i="13"/>
  <c r="K107" i="13"/>
  <c r="K107" i="24" s="1"/>
  <c r="I107" i="13"/>
  <c r="G107" i="13"/>
  <c r="C107" i="13"/>
  <c r="C107" i="24" s="1"/>
  <c r="C107" i="21" s="1"/>
  <c r="C107" i="22" s="1"/>
  <c r="B107" i="13"/>
  <c r="B107" i="24" s="1"/>
  <c r="B107" i="21" s="1"/>
  <c r="B107" i="22" s="1"/>
  <c r="H107" i="13"/>
  <c r="A107" i="21"/>
  <c r="A107" i="38"/>
  <c r="A107" i="22"/>
  <c r="A107" i="25"/>
  <c r="A108" i="13"/>
  <c r="G106" i="24"/>
  <c r="G106" i="21" s="1"/>
  <c r="G106" i="22" s="1"/>
  <c r="E106" i="23"/>
  <c r="F106" i="23"/>
  <c r="D106" i="23"/>
  <c r="C106" i="23"/>
  <c r="L104" i="25"/>
  <c r="K106" i="24"/>
  <c r="K106" i="21" s="1"/>
  <c r="K106" i="22" s="1"/>
  <c r="Q106" i="13"/>
  <c r="B106" i="25"/>
  <c r="B106" i="38"/>
  <c r="C106" i="38" s="1"/>
  <c r="B106" i="23"/>
  <c r="K107" i="21" l="1"/>
  <c r="K107" i="22" s="1"/>
  <c r="G107" i="24"/>
  <c r="G107" i="21" s="1"/>
  <c r="G107" i="22" s="1"/>
  <c r="H107" i="24"/>
  <c r="H107" i="21" s="1"/>
  <c r="H107" i="22" s="1"/>
  <c r="J107" i="24"/>
  <c r="J107" i="21" s="1"/>
  <c r="J107" i="22" s="1"/>
  <c r="C106" i="25"/>
  <c r="O106" i="25" s="1"/>
  <c r="E108" i="13"/>
  <c r="D108" i="21" s="1"/>
  <c r="E108" i="21" s="1"/>
  <c r="A108" i="23"/>
  <c r="O108" i="13"/>
  <c r="L108" i="13"/>
  <c r="A108" i="24"/>
  <c r="D108" i="24" s="1"/>
  <c r="E108" i="24" s="1"/>
  <c r="K108" i="13"/>
  <c r="M108" i="13"/>
  <c r="J108" i="13"/>
  <c r="G108" i="13"/>
  <c r="G108" i="24" s="1"/>
  <c r="I108" i="13"/>
  <c r="N108" i="13"/>
  <c r="H108" i="13"/>
  <c r="C108" i="13"/>
  <c r="C108" i="24" s="1"/>
  <c r="C108" i="21" s="1"/>
  <c r="C108" i="22" s="1"/>
  <c r="B108" i="13"/>
  <c r="B108" i="24" s="1"/>
  <c r="B108" i="21" s="1"/>
  <c r="B108" i="22" s="1"/>
  <c r="A108" i="25"/>
  <c r="A108" i="38"/>
  <c r="A108" i="22"/>
  <c r="A108" i="21"/>
  <c r="A109" i="13"/>
  <c r="Q107" i="13"/>
  <c r="L105" i="25"/>
  <c r="K106" i="23"/>
  <c r="K106" i="25" s="1"/>
  <c r="I106" i="23"/>
  <c r="I106" i="25" s="1"/>
  <c r="J106" i="23"/>
  <c r="J106" i="25" s="1"/>
  <c r="G106" i="23"/>
  <c r="G106" i="25" s="1"/>
  <c r="H106" i="23"/>
  <c r="H106" i="25" s="1"/>
  <c r="M106" i="23"/>
  <c r="E104" i="25"/>
  <c r="G104" i="38"/>
  <c r="L104" i="38" s="1"/>
  <c r="D104" i="25"/>
  <c r="I107" i="24"/>
  <c r="I107" i="21" s="1"/>
  <c r="I107" i="22" s="1"/>
  <c r="D107" i="23"/>
  <c r="F107" i="23"/>
  <c r="C107" i="23"/>
  <c r="E107" i="23"/>
  <c r="D103" i="38"/>
  <c r="E103" i="38"/>
  <c r="B107" i="25"/>
  <c r="B107" i="23"/>
  <c r="B107" i="38"/>
  <c r="C107" i="38" s="1"/>
  <c r="G108" i="21" l="1"/>
  <c r="G108" i="22" s="1"/>
  <c r="H108" i="24"/>
  <c r="H108" i="21" s="1"/>
  <c r="H108" i="22" s="1"/>
  <c r="J108" i="24"/>
  <c r="J108" i="21" s="1"/>
  <c r="J108" i="22" s="1"/>
  <c r="K106" i="38"/>
  <c r="L106" i="25"/>
  <c r="G106" i="38"/>
  <c r="D104" i="38"/>
  <c r="E104" i="38"/>
  <c r="Q108" i="13"/>
  <c r="D105" i="25"/>
  <c r="E105" i="25"/>
  <c r="G105" i="38"/>
  <c r="L105" i="38" s="1"/>
  <c r="N109" i="13"/>
  <c r="L109" i="13"/>
  <c r="A109" i="23"/>
  <c r="A109" i="24"/>
  <c r="D109" i="24" s="1"/>
  <c r="E109" i="24" s="1"/>
  <c r="M109" i="13"/>
  <c r="O109" i="13"/>
  <c r="K109" i="13"/>
  <c r="E109" i="13"/>
  <c r="D109" i="21" s="1"/>
  <c r="E109" i="21" s="1"/>
  <c r="I109" i="13"/>
  <c r="J109" i="13"/>
  <c r="G109" i="13"/>
  <c r="H109" i="13"/>
  <c r="H109" i="24" s="1"/>
  <c r="A109" i="25"/>
  <c r="C109" i="13"/>
  <c r="C109" i="24" s="1"/>
  <c r="C109" i="21" s="1"/>
  <c r="C109" i="22" s="1"/>
  <c r="B109" i="13"/>
  <c r="B109" i="24" s="1"/>
  <c r="B109" i="21" s="1"/>
  <c r="B109" i="22" s="1"/>
  <c r="A109" i="21"/>
  <c r="A109" i="22"/>
  <c r="A109" i="38"/>
  <c r="A110" i="13"/>
  <c r="J106" i="38"/>
  <c r="C107" i="25"/>
  <c r="O107" i="25" s="1"/>
  <c r="I107" i="23"/>
  <c r="I107" i="25" s="1"/>
  <c r="J107" i="23"/>
  <c r="J107" i="25" s="1"/>
  <c r="K107" i="23"/>
  <c r="K107" i="25" s="1"/>
  <c r="G107" i="23"/>
  <c r="G107" i="25" s="1"/>
  <c r="H107" i="23"/>
  <c r="H107" i="25" s="1"/>
  <c r="M107" i="23"/>
  <c r="I106" i="38"/>
  <c r="B108" i="25"/>
  <c r="B108" i="23"/>
  <c r="B108" i="38"/>
  <c r="C108" i="38" s="1"/>
  <c r="I108" i="24"/>
  <c r="I108" i="21" s="1"/>
  <c r="I108" i="22" s="1"/>
  <c r="K108" i="24"/>
  <c r="K108" i="21" s="1"/>
  <c r="K108" i="22" s="1"/>
  <c r="D108" i="23"/>
  <c r="E108" i="23"/>
  <c r="F108" i="23"/>
  <c r="C108" i="23"/>
  <c r="H106" i="38"/>
  <c r="H109" i="21" l="1"/>
  <c r="H109" i="22" s="1"/>
  <c r="J109" i="24"/>
  <c r="J109" i="21" s="1"/>
  <c r="J109" i="22" s="1"/>
  <c r="G109" i="24"/>
  <c r="G109" i="21" s="1"/>
  <c r="G109" i="22" s="1"/>
  <c r="K109" i="24"/>
  <c r="K109" i="21" s="1"/>
  <c r="K109" i="22" s="1"/>
  <c r="I109" i="24"/>
  <c r="I109" i="21" s="1"/>
  <c r="I109" i="22" s="1"/>
  <c r="I107" i="38"/>
  <c r="J107" i="38"/>
  <c r="L106" i="38"/>
  <c r="K108" i="23"/>
  <c r="K108" i="25" s="1"/>
  <c r="J108" i="23"/>
  <c r="J108" i="25" s="1"/>
  <c r="I108" i="23"/>
  <c r="I108" i="25" s="1"/>
  <c r="G108" i="23"/>
  <c r="G108" i="25" s="1"/>
  <c r="H108" i="23"/>
  <c r="H108" i="25" s="1"/>
  <c r="M108" i="23"/>
  <c r="C108" i="25"/>
  <c r="O108" i="25" s="1"/>
  <c r="H107" i="38"/>
  <c r="E105" i="38"/>
  <c r="D105" i="38"/>
  <c r="E106" i="25"/>
  <c r="D106" i="25"/>
  <c r="L107" i="25"/>
  <c r="G107" i="38"/>
  <c r="E110" i="13"/>
  <c r="D110" i="21" s="1"/>
  <c r="E110" i="21" s="1"/>
  <c r="A110" i="23"/>
  <c r="O110" i="13"/>
  <c r="M110" i="13"/>
  <c r="N110" i="13"/>
  <c r="A110" i="24"/>
  <c r="D110" i="24" s="1"/>
  <c r="E110" i="24" s="1"/>
  <c r="K110" i="13"/>
  <c r="J110" i="13"/>
  <c r="L110" i="13"/>
  <c r="I110" i="13"/>
  <c r="I110" i="24" s="1"/>
  <c r="H110" i="13"/>
  <c r="G110" i="13"/>
  <c r="C110" i="13"/>
  <c r="C110" i="24" s="1"/>
  <c r="C110" i="21" s="1"/>
  <c r="C110" i="22" s="1"/>
  <c r="A110" i="38"/>
  <c r="B110" i="13"/>
  <c r="B110" i="24" s="1"/>
  <c r="B110" i="21" s="1"/>
  <c r="B110" i="22" s="1"/>
  <c r="A110" i="25"/>
  <c r="A110" i="21"/>
  <c r="A110" i="22"/>
  <c r="A111" i="13"/>
  <c r="B109" i="25"/>
  <c r="B109" i="38"/>
  <c r="C109" i="38" s="1"/>
  <c r="B109" i="23"/>
  <c r="F109" i="23"/>
  <c r="E109" i="23"/>
  <c r="C109" i="23"/>
  <c r="D109" i="23"/>
  <c r="K107" i="38"/>
  <c r="Q109" i="13"/>
  <c r="H110" i="24" l="1"/>
  <c r="H110" i="21" s="1"/>
  <c r="H110" i="22" s="1"/>
  <c r="K110" i="24"/>
  <c r="K110" i="21" s="1"/>
  <c r="K110" i="22" s="1"/>
  <c r="G110" i="24"/>
  <c r="G110" i="21" s="1"/>
  <c r="G110" i="22" s="1"/>
  <c r="J110" i="24"/>
  <c r="J110" i="21" s="1"/>
  <c r="J110" i="22" s="1"/>
  <c r="Q110" i="13"/>
  <c r="D107" i="25"/>
  <c r="E107" i="25"/>
  <c r="C109" i="25"/>
  <c r="O109" i="25" s="1"/>
  <c r="K109" i="23"/>
  <c r="K109" i="25" s="1"/>
  <c r="I109" i="23"/>
  <c r="I109" i="25" s="1"/>
  <c r="H109" i="23"/>
  <c r="H109" i="25" s="1"/>
  <c r="G109" i="23"/>
  <c r="G109" i="25" s="1"/>
  <c r="J109" i="23"/>
  <c r="J109" i="25" s="1"/>
  <c r="M109" i="23"/>
  <c r="B110" i="25"/>
  <c r="B110" i="38"/>
  <c r="C110" i="38" s="1"/>
  <c r="B110" i="23"/>
  <c r="L108" i="25"/>
  <c r="D106" i="38"/>
  <c r="E106" i="38"/>
  <c r="N111" i="13"/>
  <c r="L111" i="13"/>
  <c r="A111" i="24"/>
  <c r="D111" i="24" s="1"/>
  <c r="E111" i="24" s="1"/>
  <c r="M111" i="13"/>
  <c r="O111" i="13"/>
  <c r="E111" i="13"/>
  <c r="D111" i="21" s="1"/>
  <c r="E111" i="21" s="1"/>
  <c r="K111" i="13"/>
  <c r="K111" i="24" s="1"/>
  <c r="J111" i="13"/>
  <c r="G111" i="13"/>
  <c r="H111" i="13"/>
  <c r="A111" i="23"/>
  <c r="C111" i="13"/>
  <c r="C111" i="24" s="1"/>
  <c r="C111" i="21" s="1"/>
  <c r="C111" i="22" s="1"/>
  <c r="B111" i="13"/>
  <c r="B111" i="24" s="1"/>
  <c r="B111" i="21" s="1"/>
  <c r="B111" i="22" s="1"/>
  <c r="A111" i="25"/>
  <c r="A111" i="38"/>
  <c r="A111" i="22"/>
  <c r="I111" i="13"/>
  <c r="A111" i="21"/>
  <c r="A112" i="13"/>
  <c r="I110" i="21"/>
  <c r="I110" i="22" s="1"/>
  <c r="F110" i="23"/>
  <c r="C110" i="23"/>
  <c r="E110" i="23"/>
  <c r="D110" i="23"/>
  <c r="L107" i="38"/>
  <c r="G111" i="24" l="1"/>
  <c r="G111" i="21" s="1"/>
  <c r="G111" i="22" s="1"/>
  <c r="I111" i="24"/>
  <c r="I111" i="21" s="1"/>
  <c r="I111" i="22" s="1"/>
  <c r="H111" i="24"/>
  <c r="H111" i="21" s="1"/>
  <c r="H111" i="22" s="1"/>
  <c r="J111" i="24"/>
  <c r="B111" i="25"/>
  <c r="C111" i="25" s="1"/>
  <c r="O111" i="25" s="1"/>
  <c r="B111" i="23"/>
  <c r="B111" i="38"/>
  <c r="C111" i="38" s="1"/>
  <c r="J111" i="21"/>
  <c r="J111" i="22" s="1"/>
  <c r="D107" i="38"/>
  <c r="E107" i="38"/>
  <c r="A112" i="24"/>
  <c r="D112" i="24" s="1"/>
  <c r="E112" i="24" s="1"/>
  <c r="A112" i="23"/>
  <c r="L112" i="13"/>
  <c r="E112" i="13"/>
  <c r="D112" i="21" s="1"/>
  <c r="E112" i="21" s="1"/>
  <c r="N112" i="13"/>
  <c r="M112" i="13"/>
  <c r="G112" i="13"/>
  <c r="O112" i="13"/>
  <c r="K112" i="13"/>
  <c r="K112" i="24" s="1"/>
  <c r="J112" i="13"/>
  <c r="H112" i="13"/>
  <c r="C112" i="13"/>
  <c r="C112" i="24" s="1"/>
  <c r="C112" i="21" s="1"/>
  <c r="C112" i="22" s="1"/>
  <c r="B112" i="13"/>
  <c r="B112" i="24" s="1"/>
  <c r="B112" i="21" s="1"/>
  <c r="B112" i="22" s="1"/>
  <c r="A112" i="25"/>
  <c r="I112" i="13"/>
  <c r="A112" i="38"/>
  <c r="A112" i="21"/>
  <c r="A112" i="22"/>
  <c r="A113" i="13"/>
  <c r="D111" i="23"/>
  <c r="C111" i="23"/>
  <c r="E111" i="23"/>
  <c r="F111" i="23"/>
  <c r="K111" i="21"/>
  <c r="K111" i="22" s="1"/>
  <c r="K110" i="23"/>
  <c r="K110" i="25" s="1"/>
  <c r="J110" i="23"/>
  <c r="J110" i="25" s="1"/>
  <c r="G110" i="23"/>
  <c r="G110" i="25" s="1"/>
  <c r="I110" i="23"/>
  <c r="I110" i="25" s="1"/>
  <c r="H110" i="23"/>
  <c r="H110" i="25" s="1"/>
  <c r="M110" i="23"/>
  <c r="Q111" i="13"/>
  <c r="D108" i="25"/>
  <c r="G108" i="38"/>
  <c r="L108" i="38" s="1"/>
  <c r="E108" i="25"/>
  <c r="L109" i="25"/>
  <c r="C110" i="25"/>
  <c r="O110" i="25" s="1"/>
  <c r="K112" i="21" l="1"/>
  <c r="K112" i="22" s="1"/>
  <c r="J112" i="24"/>
  <c r="J112" i="21" s="1"/>
  <c r="J112" i="22" s="1"/>
  <c r="I112" i="24"/>
  <c r="I112" i="21" s="1"/>
  <c r="I112" i="22" s="1"/>
  <c r="H112" i="24"/>
  <c r="H112" i="21" s="1"/>
  <c r="H112" i="22" s="1"/>
  <c r="G112" i="24"/>
  <c r="G112" i="21" s="1"/>
  <c r="G112" i="22" s="1"/>
  <c r="K111" i="23"/>
  <c r="I111" i="23"/>
  <c r="I111" i="25" s="1"/>
  <c r="H111" i="23"/>
  <c r="H111" i="25" s="1"/>
  <c r="J111" i="23"/>
  <c r="J111" i="25" s="1"/>
  <c r="G111" i="23"/>
  <c r="G111" i="25" s="1"/>
  <c r="M111" i="23"/>
  <c r="B112" i="25"/>
  <c r="C112" i="25" s="1"/>
  <c r="O112" i="25" s="1"/>
  <c r="B112" i="38"/>
  <c r="C112" i="38" s="1"/>
  <c r="B112" i="23"/>
  <c r="D109" i="25"/>
  <c r="E109" i="25"/>
  <c r="G109" i="38"/>
  <c r="L109" i="38" s="1"/>
  <c r="L110" i="25"/>
  <c r="K111" i="25"/>
  <c r="D108" i="38"/>
  <c r="E108" i="38"/>
  <c r="E113" i="13"/>
  <c r="D113" i="21" s="1"/>
  <c r="E113" i="21" s="1"/>
  <c r="A113" i="23"/>
  <c r="O113" i="13"/>
  <c r="N113" i="13"/>
  <c r="M113" i="13"/>
  <c r="L113" i="13"/>
  <c r="A113" i="24"/>
  <c r="D113" i="24" s="1"/>
  <c r="E113" i="24" s="1"/>
  <c r="K113" i="13"/>
  <c r="J113" i="13"/>
  <c r="I113" i="13"/>
  <c r="G113" i="13"/>
  <c r="G113" i="24" s="1"/>
  <c r="A113" i="25"/>
  <c r="C113" i="13"/>
  <c r="C113" i="24" s="1"/>
  <c r="C113" i="21" s="1"/>
  <c r="C113" i="22" s="1"/>
  <c r="B113" i="13"/>
  <c r="B113" i="24" s="1"/>
  <c r="B113" i="21" s="1"/>
  <c r="B113" i="22" s="1"/>
  <c r="H113" i="13"/>
  <c r="H113" i="24" s="1"/>
  <c r="A113" i="21"/>
  <c r="A113" i="22"/>
  <c r="A113" i="38"/>
  <c r="A114" i="13"/>
  <c r="Q112" i="13"/>
  <c r="D112" i="23"/>
  <c r="F112" i="23"/>
  <c r="E112" i="23"/>
  <c r="C112" i="23"/>
  <c r="J113" i="24" l="1"/>
  <c r="J113" i="21" s="1"/>
  <c r="J113" i="22" s="1"/>
  <c r="H113" i="21"/>
  <c r="H113" i="22" s="1"/>
  <c r="I113" i="24"/>
  <c r="I113" i="21" s="1"/>
  <c r="I113" i="22" s="1"/>
  <c r="K113" i="24"/>
  <c r="K113" i="21" s="1"/>
  <c r="K113" i="22" s="1"/>
  <c r="K112" i="23"/>
  <c r="K112" i="25" s="1"/>
  <c r="I112" i="23"/>
  <c r="I112" i="25" s="1"/>
  <c r="J112" i="23"/>
  <c r="J112" i="25" s="1"/>
  <c r="H112" i="23"/>
  <c r="H112" i="25" s="1"/>
  <c r="G112" i="23"/>
  <c r="G112" i="25" s="1"/>
  <c r="M112" i="23"/>
  <c r="E110" i="25"/>
  <c r="D110" i="25"/>
  <c r="G110" i="38"/>
  <c r="L110" i="38" s="1"/>
  <c r="M114" i="13"/>
  <c r="E114" i="13"/>
  <c r="D114" i="21" s="1"/>
  <c r="E114" i="21" s="1"/>
  <c r="L114" i="13"/>
  <c r="A114" i="24"/>
  <c r="D114" i="24" s="1"/>
  <c r="E114" i="24" s="1"/>
  <c r="O114" i="13"/>
  <c r="A114" i="23"/>
  <c r="J114" i="13"/>
  <c r="N114" i="13"/>
  <c r="K114" i="13"/>
  <c r="I114" i="13"/>
  <c r="G114" i="13"/>
  <c r="A114" i="25"/>
  <c r="B114" i="13"/>
  <c r="B114" i="24" s="1"/>
  <c r="B114" i="21" s="1"/>
  <c r="B114" i="22" s="1"/>
  <c r="A114" i="38"/>
  <c r="H114" i="13"/>
  <c r="A114" i="22"/>
  <c r="C114" i="13"/>
  <c r="C114" i="24" s="1"/>
  <c r="C114" i="21" s="1"/>
  <c r="C114" i="22" s="1"/>
  <c r="A114" i="21"/>
  <c r="A115" i="13"/>
  <c r="G113" i="21"/>
  <c r="G113" i="22" s="1"/>
  <c r="E109" i="38"/>
  <c r="D109" i="38"/>
  <c r="B113" i="25"/>
  <c r="B113" i="38"/>
  <c r="C113" i="38" s="1"/>
  <c r="B113" i="23"/>
  <c r="Q113" i="13"/>
  <c r="C113" i="23"/>
  <c r="F113" i="23"/>
  <c r="D113" i="23"/>
  <c r="E113" i="23"/>
  <c r="L111" i="25"/>
  <c r="K114" i="24" l="1"/>
  <c r="K114" i="21" s="1"/>
  <c r="K114" i="22" s="1"/>
  <c r="H114" i="24"/>
  <c r="H114" i="21" s="1"/>
  <c r="H114" i="22" s="1"/>
  <c r="G114" i="24"/>
  <c r="G114" i="21" s="1"/>
  <c r="G114" i="22" s="1"/>
  <c r="D111" i="25"/>
  <c r="E111" i="25"/>
  <c r="J111" i="38"/>
  <c r="L111" i="38" s="1"/>
  <c r="J114" i="24"/>
  <c r="J114" i="21" s="1"/>
  <c r="J114" i="22" s="1"/>
  <c r="Q114" i="13"/>
  <c r="D110" i="38"/>
  <c r="E110" i="38"/>
  <c r="K113" i="23"/>
  <c r="K113" i="25" s="1"/>
  <c r="J113" i="23"/>
  <c r="J113" i="25" s="1"/>
  <c r="G113" i="23"/>
  <c r="G113" i="25" s="1"/>
  <c r="I113" i="23"/>
  <c r="I113" i="25" s="1"/>
  <c r="H113" i="23"/>
  <c r="H113" i="25" s="1"/>
  <c r="M113" i="23"/>
  <c r="N115" i="13"/>
  <c r="L115" i="13"/>
  <c r="A115" i="23"/>
  <c r="A115" i="24"/>
  <c r="D115" i="24" s="1"/>
  <c r="E115" i="24" s="1"/>
  <c r="M115" i="13"/>
  <c r="O115" i="13"/>
  <c r="K115" i="13"/>
  <c r="E115" i="13"/>
  <c r="D115" i="21" s="1"/>
  <c r="E115" i="21" s="1"/>
  <c r="G115" i="13"/>
  <c r="J115" i="13"/>
  <c r="H115" i="13"/>
  <c r="I115" i="13"/>
  <c r="I115" i="24" s="1"/>
  <c r="A115" i="25"/>
  <c r="C115" i="13"/>
  <c r="C115" i="24" s="1"/>
  <c r="C115" i="21" s="1"/>
  <c r="C115" i="22" s="1"/>
  <c r="B115" i="13"/>
  <c r="B115" i="24" s="1"/>
  <c r="B115" i="21" s="1"/>
  <c r="B115" i="22" s="1"/>
  <c r="A115" i="38"/>
  <c r="A115" i="21"/>
  <c r="A115" i="22"/>
  <c r="A116" i="13"/>
  <c r="C113" i="25"/>
  <c r="O113" i="25" s="1"/>
  <c r="I114" i="24"/>
  <c r="I114" i="21" s="1"/>
  <c r="I114" i="22" s="1"/>
  <c r="E114" i="23"/>
  <c r="C114" i="23"/>
  <c r="D114" i="23"/>
  <c r="F114" i="23"/>
  <c r="B114" i="25"/>
  <c r="C114" i="25" s="1"/>
  <c r="O114" i="25" s="1"/>
  <c r="B114" i="38"/>
  <c r="C114" i="38" s="1"/>
  <c r="B114" i="23"/>
  <c r="L112" i="25"/>
  <c r="I115" i="21" l="1"/>
  <c r="I115" i="22" s="1"/>
  <c r="J115" i="24"/>
  <c r="J115" i="21" s="1"/>
  <c r="J115" i="22" s="1"/>
  <c r="G115" i="24"/>
  <c r="G115" i="21" s="1"/>
  <c r="G115" i="22" s="1"/>
  <c r="H115" i="24"/>
  <c r="H115" i="21" s="1"/>
  <c r="H115" i="22" s="1"/>
  <c r="K115" i="24"/>
  <c r="K115" i="21"/>
  <c r="K115" i="22" s="1"/>
  <c r="H79" i="18"/>
  <c r="J79" i="18" s="1"/>
  <c r="G112" i="38"/>
  <c r="L112" i="38" s="1"/>
  <c r="D112" i="25"/>
  <c r="E112" i="25"/>
  <c r="Q115" i="13"/>
  <c r="L113" i="25"/>
  <c r="K114" i="23"/>
  <c r="K114" i="25" s="1"/>
  <c r="J114" i="23"/>
  <c r="J114" i="25" s="1"/>
  <c r="G114" i="23"/>
  <c r="G114" i="25" s="1"/>
  <c r="I114" i="23"/>
  <c r="I114" i="25" s="1"/>
  <c r="H114" i="23"/>
  <c r="H114" i="25" s="1"/>
  <c r="M114" i="23"/>
  <c r="D111" i="38"/>
  <c r="E111" i="38"/>
  <c r="A116" i="24"/>
  <c r="D116" i="24" s="1"/>
  <c r="E116" i="24" s="1"/>
  <c r="K116" i="13"/>
  <c r="M116" i="13"/>
  <c r="O116" i="13"/>
  <c r="E116" i="13"/>
  <c r="D116" i="21" s="1"/>
  <c r="E116" i="21" s="1"/>
  <c r="N116" i="13"/>
  <c r="L116" i="13"/>
  <c r="J116" i="13"/>
  <c r="I116" i="13"/>
  <c r="I116" i="24" s="1"/>
  <c r="G116" i="13"/>
  <c r="H116" i="13"/>
  <c r="C116" i="13"/>
  <c r="C116" i="24" s="1"/>
  <c r="C116" i="21" s="1"/>
  <c r="C116" i="22" s="1"/>
  <c r="B116" i="13"/>
  <c r="B116" i="24" s="1"/>
  <c r="B116" i="21" s="1"/>
  <c r="B116" i="22" s="1"/>
  <c r="A116" i="23"/>
  <c r="A116" i="25"/>
  <c r="A116" i="38"/>
  <c r="A116" i="22"/>
  <c r="A116" i="21"/>
  <c r="A117" i="13"/>
  <c r="B115" i="25"/>
  <c r="B115" i="23"/>
  <c r="B115" i="38"/>
  <c r="C115" i="38" s="1"/>
  <c r="F115" i="23"/>
  <c r="E115" i="23"/>
  <c r="D115" i="23"/>
  <c r="C115" i="23"/>
  <c r="I116" i="21" l="1"/>
  <c r="I116" i="22" s="1"/>
  <c r="G116" i="24"/>
  <c r="G116" i="21" s="1"/>
  <c r="G116" i="22" s="1"/>
  <c r="K116" i="24"/>
  <c r="K116" i="21" s="1"/>
  <c r="K116" i="22" s="1"/>
  <c r="H116" i="24"/>
  <c r="H116" i="21" s="1"/>
  <c r="H116" i="22" s="1"/>
  <c r="L114" i="25"/>
  <c r="D116" i="23"/>
  <c r="F116" i="23"/>
  <c r="C116" i="23"/>
  <c r="E116" i="23"/>
  <c r="B116" i="25"/>
  <c r="B116" i="23"/>
  <c r="B116" i="38"/>
  <c r="C116" i="38" s="1"/>
  <c r="K115" i="23"/>
  <c r="K115" i="25" s="1"/>
  <c r="I115" i="23"/>
  <c r="I115" i="25" s="1"/>
  <c r="H115" i="23"/>
  <c r="H115" i="25" s="1"/>
  <c r="J115" i="23"/>
  <c r="J115" i="25" s="1"/>
  <c r="G115" i="23"/>
  <c r="G115" i="25" s="1"/>
  <c r="M115" i="23"/>
  <c r="C115" i="25"/>
  <c r="O115" i="25" s="1"/>
  <c r="J116" i="24"/>
  <c r="J116" i="21" s="1"/>
  <c r="J116" i="22" s="1"/>
  <c r="D112" i="38"/>
  <c r="E112" i="38"/>
  <c r="M117" i="13"/>
  <c r="A117" i="24"/>
  <c r="D117" i="24" s="1"/>
  <c r="E117" i="24" s="1"/>
  <c r="O117" i="13"/>
  <c r="K117" i="13"/>
  <c r="E117" i="13"/>
  <c r="D117" i="21" s="1"/>
  <c r="E117" i="21" s="1"/>
  <c r="L117" i="13"/>
  <c r="N117" i="13"/>
  <c r="I117" i="13"/>
  <c r="J117" i="13"/>
  <c r="H117" i="13"/>
  <c r="H117" i="24" s="1"/>
  <c r="A117" i="23"/>
  <c r="A117" i="25"/>
  <c r="C117" i="13"/>
  <c r="C117" i="24" s="1"/>
  <c r="C117" i="21" s="1"/>
  <c r="C117" i="22" s="1"/>
  <c r="B117" i="13"/>
  <c r="B117" i="24" s="1"/>
  <c r="B117" i="21" s="1"/>
  <c r="B117" i="22" s="1"/>
  <c r="A117" i="21"/>
  <c r="A117" i="22"/>
  <c r="G117" i="13"/>
  <c r="A117" i="38"/>
  <c r="A118" i="13"/>
  <c r="Q116" i="13"/>
  <c r="D113" i="25"/>
  <c r="E113" i="25"/>
  <c r="G113" i="38"/>
  <c r="L113" i="38" s="1"/>
  <c r="I117" i="24" l="1"/>
  <c r="K117" i="24"/>
  <c r="G117" i="24"/>
  <c r="G117" i="21" s="1"/>
  <c r="G117" i="22" s="1"/>
  <c r="J117" i="24"/>
  <c r="J117" i="21" s="1"/>
  <c r="J117" i="22" s="1"/>
  <c r="I117" i="21"/>
  <c r="I117" i="22" s="1"/>
  <c r="K117" i="21"/>
  <c r="K117" i="22" s="1"/>
  <c r="E114" i="25"/>
  <c r="G114" i="38"/>
  <c r="L114" i="38" s="1"/>
  <c r="D114" i="25"/>
  <c r="A118" i="24"/>
  <c r="D118" i="24" s="1"/>
  <c r="E118" i="24" s="1"/>
  <c r="K118" i="13"/>
  <c r="A118" i="23"/>
  <c r="L118" i="13"/>
  <c r="E118" i="13"/>
  <c r="D118" i="21" s="1"/>
  <c r="E118" i="21" s="1"/>
  <c r="N118" i="13"/>
  <c r="O118" i="13"/>
  <c r="J118" i="13"/>
  <c r="M118" i="13"/>
  <c r="A118" i="25"/>
  <c r="I118" i="13"/>
  <c r="G118" i="13"/>
  <c r="H118" i="13"/>
  <c r="H118" i="24" s="1"/>
  <c r="H118" i="21" s="1"/>
  <c r="H118" i="22" s="1"/>
  <c r="C118" i="13"/>
  <c r="C118" i="24" s="1"/>
  <c r="C118" i="21" s="1"/>
  <c r="C118" i="22" s="1"/>
  <c r="A118" i="38"/>
  <c r="A118" i="21"/>
  <c r="B118" i="13"/>
  <c r="B118" i="24" s="1"/>
  <c r="B118" i="21" s="1"/>
  <c r="B118" i="22" s="1"/>
  <c r="A118" i="22"/>
  <c r="A119" i="13"/>
  <c r="E117" i="23"/>
  <c r="C117" i="23"/>
  <c r="D117" i="23"/>
  <c r="F117" i="23"/>
  <c r="E113" i="38"/>
  <c r="D113" i="38"/>
  <c r="B117" i="25"/>
  <c r="C117" i="25" s="1"/>
  <c r="O117" i="25" s="1"/>
  <c r="B117" i="23"/>
  <c r="B117" i="38"/>
  <c r="C117" i="38" s="1"/>
  <c r="H117" i="21"/>
  <c r="H117" i="22" s="1"/>
  <c r="Q117" i="13"/>
  <c r="C116" i="25"/>
  <c r="O116" i="25" s="1"/>
  <c r="L115" i="25"/>
  <c r="K116" i="23"/>
  <c r="K116" i="25" s="1"/>
  <c r="I116" i="23"/>
  <c r="I116" i="25" s="1"/>
  <c r="J116" i="23"/>
  <c r="J116" i="25" s="1"/>
  <c r="G116" i="23"/>
  <c r="G116" i="25" s="1"/>
  <c r="H116" i="23"/>
  <c r="H116" i="25" s="1"/>
  <c r="M116" i="23"/>
  <c r="K118" i="24" l="1"/>
  <c r="K118" i="21" s="1"/>
  <c r="K118" i="22" s="1"/>
  <c r="I118" i="24"/>
  <c r="I118" i="21" s="1"/>
  <c r="I118" i="22" s="1"/>
  <c r="G118" i="24"/>
  <c r="G118" i="21" s="1"/>
  <c r="G118" i="22" s="1"/>
  <c r="J118" i="24"/>
  <c r="J118" i="21" s="1"/>
  <c r="J118" i="22" s="1"/>
  <c r="K117" i="23"/>
  <c r="K117" i="25" s="1"/>
  <c r="J117" i="23"/>
  <c r="J117" i="25" s="1"/>
  <c r="I117" i="23"/>
  <c r="I117" i="25" s="1"/>
  <c r="G117" i="23"/>
  <c r="G117" i="25" s="1"/>
  <c r="H117" i="23"/>
  <c r="M117" i="23"/>
  <c r="B118" i="23"/>
  <c r="B118" i="25"/>
  <c r="C118" i="25" s="1"/>
  <c r="O118" i="25" s="1"/>
  <c r="B118" i="38"/>
  <c r="C118" i="38" s="1"/>
  <c r="D115" i="25"/>
  <c r="E115" i="25"/>
  <c r="H115" i="38"/>
  <c r="L115" i="38" s="1"/>
  <c r="Q118" i="13"/>
  <c r="L116" i="25"/>
  <c r="H117" i="25"/>
  <c r="M119" i="13"/>
  <c r="N119" i="13"/>
  <c r="A119" i="23"/>
  <c r="E119" i="13"/>
  <c r="D119" i="21" s="1"/>
  <c r="E119" i="21" s="1"/>
  <c r="L119" i="13"/>
  <c r="A119" i="24"/>
  <c r="D119" i="24" s="1"/>
  <c r="E119" i="24" s="1"/>
  <c r="O119" i="13"/>
  <c r="K119" i="13"/>
  <c r="I119" i="13"/>
  <c r="H119" i="13"/>
  <c r="H119" i="24" s="1"/>
  <c r="J119" i="13"/>
  <c r="G119" i="13"/>
  <c r="A119" i="25"/>
  <c r="C119" i="13"/>
  <c r="C119" i="24" s="1"/>
  <c r="C119" i="21" s="1"/>
  <c r="C119" i="22" s="1"/>
  <c r="B119" i="13"/>
  <c r="B119" i="24" s="1"/>
  <c r="B119" i="21" s="1"/>
  <c r="B119" i="22" s="1"/>
  <c r="A119" i="38"/>
  <c r="A119" i="22"/>
  <c r="A119" i="21"/>
  <c r="A120" i="13"/>
  <c r="D118" i="23"/>
  <c r="F118" i="23"/>
  <c r="E118" i="23"/>
  <c r="C118" i="23"/>
  <c r="D114" i="38"/>
  <c r="E114" i="38"/>
  <c r="H119" i="21" l="1"/>
  <c r="H119" i="22" s="1"/>
  <c r="A120" i="24"/>
  <c r="D120" i="24" s="1"/>
  <c r="E120" i="24" s="1"/>
  <c r="K120" i="13"/>
  <c r="E120" i="13"/>
  <c r="D120" i="21" s="1"/>
  <c r="E120" i="21" s="1"/>
  <c r="N120" i="13"/>
  <c r="M120" i="13"/>
  <c r="O120" i="13"/>
  <c r="A120" i="23"/>
  <c r="L120" i="13"/>
  <c r="J120" i="13"/>
  <c r="J120" i="24" s="1"/>
  <c r="I120" i="13"/>
  <c r="G120" i="13"/>
  <c r="H120" i="13"/>
  <c r="C120" i="13"/>
  <c r="C120" i="24" s="1"/>
  <c r="C120" i="21" s="1"/>
  <c r="C120" i="22" s="1"/>
  <c r="B120" i="13"/>
  <c r="B120" i="24" s="1"/>
  <c r="B120" i="21" s="1"/>
  <c r="B120" i="22" s="1"/>
  <c r="A120" i="25"/>
  <c r="A120" i="38"/>
  <c r="A120" i="21"/>
  <c r="A120" i="22"/>
  <c r="A121" i="13"/>
  <c r="B119" i="25"/>
  <c r="C119" i="25" s="1"/>
  <c r="O119" i="25" s="1"/>
  <c r="B119" i="38"/>
  <c r="C119" i="38" s="1"/>
  <c r="B119" i="23"/>
  <c r="J119" i="24"/>
  <c r="J119" i="21" s="1"/>
  <c r="J119" i="22" s="1"/>
  <c r="E119" i="23"/>
  <c r="C119" i="23"/>
  <c r="F119" i="23"/>
  <c r="D119" i="23"/>
  <c r="L117" i="25"/>
  <c r="D116" i="25"/>
  <c r="G116" i="38"/>
  <c r="L116" i="38" s="1"/>
  <c r="E116" i="25"/>
  <c r="I119" i="24"/>
  <c r="I119" i="21" s="1"/>
  <c r="I119" i="22" s="1"/>
  <c r="Q119" i="13"/>
  <c r="K118" i="23"/>
  <c r="K118" i="25" s="1"/>
  <c r="I118" i="23"/>
  <c r="I118" i="25" s="1"/>
  <c r="J118" i="23"/>
  <c r="J118" i="25" s="1"/>
  <c r="G118" i="23"/>
  <c r="G118" i="25" s="1"/>
  <c r="H118" i="23"/>
  <c r="H118" i="25" s="1"/>
  <c r="M118" i="23"/>
  <c r="G119" i="24"/>
  <c r="G119" i="21" s="1"/>
  <c r="G119" i="22" s="1"/>
  <c r="K119" i="24"/>
  <c r="K119" i="21" s="1"/>
  <c r="K119" i="22" s="1"/>
  <c r="D115" i="38"/>
  <c r="E115" i="38"/>
  <c r="G120" i="24" l="1"/>
  <c r="G120" i="21"/>
  <c r="G120" i="22" s="1"/>
  <c r="J120" i="21"/>
  <c r="J120" i="22" s="1"/>
  <c r="I120" i="24"/>
  <c r="I120" i="21" s="1"/>
  <c r="I120" i="22" s="1"/>
  <c r="K120" i="24"/>
  <c r="K120" i="21" s="1"/>
  <c r="K120" i="22" s="1"/>
  <c r="H120" i="24"/>
  <c r="H120" i="21" s="1"/>
  <c r="H120" i="22" s="1"/>
  <c r="Q120" i="13"/>
  <c r="D116" i="38"/>
  <c r="E116" i="38"/>
  <c r="M121" i="13"/>
  <c r="E121" i="13"/>
  <c r="D121" i="21" s="1"/>
  <c r="E121" i="21" s="1"/>
  <c r="L121" i="13"/>
  <c r="A121" i="24"/>
  <c r="D121" i="24" s="1"/>
  <c r="E121" i="24" s="1"/>
  <c r="O121" i="13"/>
  <c r="K121" i="13"/>
  <c r="N121" i="13"/>
  <c r="I121" i="13"/>
  <c r="I121" i="24" s="1"/>
  <c r="A121" i="23"/>
  <c r="H121" i="13"/>
  <c r="J121" i="13"/>
  <c r="G121" i="13"/>
  <c r="G121" i="24" s="1"/>
  <c r="A121" i="25"/>
  <c r="C121" i="13"/>
  <c r="C121" i="24" s="1"/>
  <c r="C121" i="21" s="1"/>
  <c r="C121" i="22" s="1"/>
  <c r="B121" i="13"/>
  <c r="B121" i="24" s="1"/>
  <c r="B121" i="21" s="1"/>
  <c r="B121" i="22" s="1"/>
  <c r="A121" i="21"/>
  <c r="A121" i="22"/>
  <c r="A121" i="38"/>
  <c r="A122" i="13"/>
  <c r="D120" i="23"/>
  <c r="F120" i="23"/>
  <c r="C120" i="23"/>
  <c r="E120" i="23"/>
  <c r="B120" i="25"/>
  <c r="B120" i="23"/>
  <c r="B120" i="38"/>
  <c r="C120" i="38" s="1"/>
  <c r="L118" i="25"/>
  <c r="D117" i="25"/>
  <c r="E117" i="25"/>
  <c r="G117" i="38"/>
  <c r="L117" i="38" s="1"/>
  <c r="K119" i="23"/>
  <c r="K119" i="25" s="1"/>
  <c r="J119" i="23"/>
  <c r="J119" i="25" s="1"/>
  <c r="I119" i="23"/>
  <c r="I119" i="25" s="1"/>
  <c r="H119" i="23"/>
  <c r="H119" i="25" s="1"/>
  <c r="G119" i="23"/>
  <c r="G119" i="25" s="1"/>
  <c r="M119" i="23"/>
  <c r="G121" i="21" l="1"/>
  <c r="G121" i="22" s="1"/>
  <c r="I121" i="21"/>
  <c r="I121" i="22" s="1"/>
  <c r="H121" i="24"/>
  <c r="H121" i="21" s="1"/>
  <c r="H121" i="22" s="1"/>
  <c r="K121" i="24"/>
  <c r="K121" i="21" s="1"/>
  <c r="K121" i="22" s="1"/>
  <c r="L119" i="25"/>
  <c r="D119" i="25" s="1"/>
  <c r="J121" i="24"/>
  <c r="J121" i="21" s="1"/>
  <c r="J121" i="22" s="1"/>
  <c r="E118" i="25"/>
  <c r="D118" i="25"/>
  <c r="G118" i="38"/>
  <c r="L118" i="38" s="1"/>
  <c r="E117" i="38"/>
  <c r="D117" i="38"/>
  <c r="A122" i="24"/>
  <c r="D122" i="24" s="1"/>
  <c r="E122" i="24" s="1"/>
  <c r="K122" i="13"/>
  <c r="A122" i="23"/>
  <c r="L122" i="13"/>
  <c r="E122" i="13"/>
  <c r="D122" i="21" s="1"/>
  <c r="E122" i="21" s="1"/>
  <c r="N122" i="13"/>
  <c r="O122" i="13"/>
  <c r="J122" i="13"/>
  <c r="M122" i="13"/>
  <c r="G122" i="13"/>
  <c r="A122" i="25"/>
  <c r="I122" i="13"/>
  <c r="H122" i="13"/>
  <c r="H122" i="24" s="1"/>
  <c r="H122" i="21" s="1"/>
  <c r="H122" i="22" s="1"/>
  <c r="B122" i="13"/>
  <c r="B122" i="24" s="1"/>
  <c r="B122" i="21" s="1"/>
  <c r="B122" i="22" s="1"/>
  <c r="A122" i="38"/>
  <c r="C122" i="13"/>
  <c r="C122" i="24" s="1"/>
  <c r="C122" i="21" s="1"/>
  <c r="C122" i="22" s="1"/>
  <c r="A122" i="22"/>
  <c r="A122" i="21"/>
  <c r="A123" i="13"/>
  <c r="B121" i="25"/>
  <c r="C121" i="25" s="1"/>
  <c r="O121" i="25" s="1"/>
  <c r="B121" i="23"/>
  <c r="B121" i="38"/>
  <c r="Q121" i="13"/>
  <c r="K120" i="23"/>
  <c r="K120" i="25" s="1"/>
  <c r="I120" i="23"/>
  <c r="I120" i="25" s="1"/>
  <c r="J120" i="23"/>
  <c r="J120" i="25" s="1"/>
  <c r="G120" i="23"/>
  <c r="G120" i="25" s="1"/>
  <c r="H120" i="23"/>
  <c r="H120" i="25" s="1"/>
  <c r="M120" i="23"/>
  <c r="C120" i="25"/>
  <c r="O120" i="25" s="1"/>
  <c r="E121" i="23"/>
  <c r="C121" i="23"/>
  <c r="D121" i="23"/>
  <c r="F121" i="23"/>
  <c r="G122" i="24" l="1"/>
  <c r="G122" i="21" s="1"/>
  <c r="G122" i="22" s="1"/>
  <c r="K122" i="24"/>
  <c r="K122" i="21" s="1"/>
  <c r="K122" i="22" s="1"/>
  <c r="I122" i="24"/>
  <c r="I122" i="21" s="1"/>
  <c r="I122" i="22" s="1"/>
  <c r="J122" i="24"/>
  <c r="J122" i="21" s="1"/>
  <c r="J122" i="22" s="1"/>
  <c r="I119" i="38"/>
  <c r="L119" i="38" s="1"/>
  <c r="E119" i="38" s="1"/>
  <c r="E119" i="25"/>
  <c r="L120" i="25"/>
  <c r="E120" i="25" s="1"/>
  <c r="B122" i="38"/>
  <c r="B122" i="23"/>
  <c r="B122" i="25"/>
  <c r="C122" i="25" s="1"/>
  <c r="O122" i="25" s="1"/>
  <c r="D120" i="25"/>
  <c r="K121" i="23"/>
  <c r="K121" i="25" s="1"/>
  <c r="J121" i="23"/>
  <c r="J121" i="25" s="1"/>
  <c r="I121" i="23"/>
  <c r="I121" i="25" s="1"/>
  <c r="G121" i="23"/>
  <c r="G121" i="25" s="1"/>
  <c r="H121" i="23"/>
  <c r="H121" i="25" s="1"/>
  <c r="M121" i="23"/>
  <c r="Q122" i="13"/>
  <c r="D118" i="38"/>
  <c r="E118" i="38"/>
  <c r="C123" i="13"/>
  <c r="C123" i="24" s="1"/>
  <c r="C123" i="21" s="1"/>
  <c r="C123" i="22" s="1"/>
  <c r="B123" i="13"/>
  <c r="B123" i="24" s="1"/>
  <c r="B123" i="21" s="1"/>
  <c r="B123" i="22" s="1"/>
  <c r="M123" i="13"/>
  <c r="A123" i="23"/>
  <c r="N123" i="13"/>
  <c r="E123" i="13"/>
  <c r="D123" i="21" s="1"/>
  <c r="E123" i="21" s="1"/>
  <c r="L123" i="13"/>
  <c r="A123" i="24"/>
  <c r="D123" i="24" s="1"/>
  <c r="E123" i="24" s="1"/>
  <c r="O123" i="13"/>
  <c r="I123" i="13"/>
  <c r="H123" i="13"/>
  <c r="K123" i="13"/>
  <c r="K123" i="24" s="1"/>
  <c r="J123" i="13"/>
  <c r="G123" i="13"/>
  <c r="A123" i="25"/>
  <c r="A123" i="38"/>
  <c r="A123" i="21"/>
  <c r="A123" i="22"/>
  <c r="A124" i="13"/>
  <c r="D122" i="23"/>
  <c r="F122" i="23"/>
  <c r="E122" i="23"/>
  <c r="C122" i="23"/>
  <c r="J123" i="24" l="1"/>
  <c r="D119" i="38"/>
  <c r="G120" i="38"/>
  <c r="L120" i="38" s="1"/>
  <c r="D120" i="38" s="1"/>
  <c r="K123" i="21"/>
  <c r="K123" i="22" s="1"/>
  <c r="J123" i="21"/>
  <c r="J123" i="22" s="1"/>
  <c r="L121" i="25"/>
  <c r="K122" i="23"/>
  <c r="K122" i="25" s="1"/>
  <c r="I122" i="23"/>
  <c r="I122" i="25" s="1"/>
  <c r="J122" i="23"/>
  <c r="J122" i="25" s="1"/>
  <c r="G122" i="23"/>
  <c r="G122" i="25" s="1"/>
  <c r="H122" i="23"/>
  <c r="H122" i="25" s="1"/>
  <c r="M122" i="23"/>
  <c r="A124" i="24"/>
  <c r="D124" i="24" s="1"/>
  <c r="E124" i="24" s="1"/>
  <c r="K124" i="13"/>
  <c r="M124" i="13"/>
  <c r="O124" i="13"/>
  <c r="E124" i="13"/>
  <c r="D124" i="21" s="1"/>
  <c r="E124" i="21" s="1"/>
  <c r="N124" i="13"/>
  <c r="L124" i="13"/>
  <c r="A124" i="23"/>
  <c r="J124" i="13"/>
  <c r="J124" i="24" s="1"/>
  <c r="I124" i="13"/>
  <c r="G124" i="13"/>
  <c r="H124" i="13"/>
  <c r="C124" i="13"/>
  <c r="C124" i="24" s="1"/>
  <c r="C124" i="21" s="1"/>
  <c r="C124" i="22" s="1"/>
  <c r="B124" i="13"/>
  <c r="B124" i="24" s="1"/>
  <c r="B124" i="21" s="1"/>
  <c r="B124" i="22" s="1"/>
  <c r="A124" i="25"/>
  <c r="A124" i="38"/>
  <c r="A124" i="22"/>
  <c r="A124" i="21"/>
  <c r="A125" i="13"/>
  <c r="H123" i="24"/>
  <c r="H123" i="21" s="1"/>
  <c r="H123" i="22" s="1"/>
  <c r="Q123" i="13"/>
  <c r="E123" i="23"/>
  <c r="C123" i="23"/>
  <c r="F123" i="23"/>
  <c r="D123" i="23"/>
  <c r="G123" i="24"/>
  <c r="G123" i="21" s="1"/>
  <c r="G123" i="22" s="1"/>
  <c r="I123" i="24"/>
  <c r="I123" i="21" s="1"/>
  <c r="I123" i="22" s="1"/>
  <c r="B123" i="38"/>
  <c r="C123" i="38" s="1"/>
  <c r="B123" i="25"/>
  <c r="B123" i="23"/>
  <c r="I124" i="24" l="1"/>
  <c r="I124" i="21" s="1"/>
  <c r="I124" i="22" s="1"/>
  <c r="K124" i="24"/>
  <c r="G124" i="24"/>
  <c r="G124" i="21" s="1"/>
  <c r="G124" i="22" s="1"/>
  <c r="J124" i="21"/>
  <c r="J124" i="22" s="1"/>
  <c r="H124" i="24"/>
  <c r="H124" i="21" s="1"/>
  <c r="H124" i="22" s="1"/>
  <c r="E120" i="38"/>
  <c r="L122" i="25"/>
  <c r="E122" i="25" s="1"/>
  <c r="A125" i="23"/>
  <c r="A125" i="24"/>
  <c r="D125" i="24" s="1"/>
  <c r="E125" i="24" s="1"/>
  <c r="E125" i="13"/>
  <c r="D125" i="21" s="1"/>
  <c r="E125" i="21" s="1"/>
  <c r="K125" i="13"/>
  <c r="I125" i="13"/>
  <c r="J125" i="13"/>
  <c r="J125" i="24" s="1"/>
  <c r="H125" i="13"/>
  <c r="G125" i="13"/>
  <c r="C125" i="13"/>
  <c r="C125" i="24" s="1"/>
  <c r="C125" i="21" s="1"/>
  <c r="C125" i="22" s="1"/>
  <c r="B125" i="13"/>
  <c r="B125" i="24" s="1"/>
  <c r="B125" i="21" s="1"/>
  <c r="B125" i="22" s="1"/>
  <c r="M125" i="13"/>
  <c r="L125" i="13"/>
  <c r="A125" i="21"/>
  <c r="A125" i="22"/>
  <c r="O125" i="13"/>
  <c r="N125" i="13"/>
  <c r="A125" i="25"/>
  <c r="A125" i="38"/>
  <c r="A126" i="13"/>
  <c r="Q124" i="13"/>
  <c r="B124" i="25"/>
  <c r="C124" i="25" s="1"/>
  <c r="O124" i="25" s="1"/>
  <c r="B124" i="23"/>
  <c r="K124" i="21"/>
  <c r="K124" i="22" s="1"/>
  <c r="C123" i="25"/>
  <c r="O123" i="25" s="1"/>
  <c r="K123" i="23"/>
  <c r="K123" i="25" s="1"/>
  <c r="J123" i="23"/>
  <c r="J123" i="25" s="1"/>
  <c r="I123" i="23"/>
  <c r="I123" i="25" s="1"/>
  <c r="H123" i="23"/>
  <c r="H123" i="25" s="1"/>
  <c r="G123" i="23"/>
  <c r="G123" i="25" s="1"/>
  <c r="M123" i="23"/>
  <c r="D124" i="23"/>
  <c r="F124" i="23"/>
  <c r="C124" i="23"/>
  <c r="E124" i="23"/>
  <c r="E121" i="25"/>
  <c r="D121" i="25"/>
  <c r="G121" i="38"/>
  <c r="L121" i="38" s="1"/>
  <c r="H125" i="24" l="1"/>
  <c r="D122" i="25"/>
  <c r="G122" i="38"/>
  <c r="L122" i="38" s="1"/>
  <c r="E122" i="38" s="1"/>
  <c r="I125" i="24"/>
  <c r="H125" i="21"/>
  <c r="H125" i="22" s="1"/>
  <c r="G125" i="24"/>
  <c r="G125" i="21" s="1"/>
  <c r="G125" i="22" s="1"/>
  <c r="K125" i="24"/>
  <c r="K125" i="21" s="1"/>
  <c r="K125" i="22" s="1"/>
  <c r="L123" i="25"/>
  <c r="E123" i="25" s="1"/>
  <c r="A126" i="24"/>
  <c r="D126" i="24" s="1"/>
  <c r="E126" i="24" s="1"/>
  <c r="K126" i="13"/>
  <c r="E126" i="13"/>
  <c r="D126" i="21" s="1"/>
  <c r="E126" i="21" s="1"/>
  <c r="A126" i="23"/>
  <c r="J126" i="13"/>
  <c r="J126" i="24" s="1"/>
  <c r="I126" i="13"/>
  <c r="G126" i="13"/>
  <c r="H126" i="13"/>
  <c r="C126" i="13"/>
  <c r="C126" i="24" s="1"/>
  <c r="C126" i="21" s="1"/>
  <c r="C126" i="22" s="1"/>
  <c r="M126" i="13"/>
  <c r="A126" i="38"/>
  <c r="O126" i="13"/>
  <c r="L126" i="13"/>
  <c r="A126" i="21"/>
  <c r="B126" i="13"/>
  <c r="B126" i="24" s="1"/>
  <c r="B126" i="21" s="1"/>
  <c r="B126" i="22" s="1"/>
  <c r="N126" i="13"/>
  <c r="A126" i="22"/>
  <c r="A126" i="25"/>
  <c r="A127" i="13"/>
  <c r="B125" i="25"/>
  <c r="C125" i="25" s="1"/>
  <c r="O125" i="25" s="1"/>
  <c r="B125" i="23"/>
  <c r="J125" i="21"/>
  <c r="J125" i="22" s="1"/>
  <c r="I124" i="23"/>
  <c r="I124" i="25" s="1"/>
  <c r="J124" i="23"/>
  <c r="J124" i="25" s="1"/>
  <c r="K124" i="23"/>
  <c r="G124" i="23"/>
  <c r="G124" i="25" s="1"/>
  <c r="H124" i="23"/>
  <c r="H124" i="25" s="1"/>
  <c r="M124" i="23"/>
  <c r="K124" i="25"/>
  <c r="I125" i="21"/>
  <c r="I125" i="22" s="1"/>
  <c r="C125" i="23"/>
  <c r="E125" i="23"/>
  <c r="D125" i="23"/>
  <c r="F125" i="23"/>
  <c r="E121" i="38"/>
  <c r="D121" i="38"/>
  <c r="D122" i="38"/>
  <c r="Q125" i="13"/>
  <c r="D123" i="25" l="1"/>
  <c r="G126" i="24"/>
  <c r="G126" i="21" s="1"/>
  <c r="G126" i="22" s="1"/>
  <c r="H126" i="24"/>
  <c r="H126" i="21" s="1"/>
  <c r="H126" i="22" s="1"/>
  <c r="I126" i="24"/>
  <c r="I126" i="21" s="1"/>
  <c r="I126" i="22" s="1"/>
  <c r="K126" i="24"/>
  <c r="K126" i="21" s="1"/>
  <c r="K126" i="22" s="1"/>
  <c r="H36" i="17"/>
  <c r="K34" i="17"/>
  <c r="K35" i="17"/>
  <c r="K36" i="17"/>
  <c r="J36" i="17"/>
  <c r="K32" i="17"/>
  <c r="G32" i="17"/>
  <c r="J29" i="17"/>
  <c r="I34" i="17"/>
  <c r="G36" i="17"/>
  <c r="I33" i="17"/>
  <c r="I29" i="17"/>
  <c r="J32" i="17"/>
  <c r="G33" i="17"/>
  <c r="G30" i="17"/>
  <c r="G31" i="17"/>
  <c r="H30" i="17"/>
  <c r="I35" i="17"/>
  <c r="G29" i="17"/>
  <c r="J34" i="17"/>
  <c r="I30" i="17"/>
  <c r="K33" i="17"/>
  <c r="J35" i="17"/>
  <c r="K29" i="17"/>
  <c r="J30" i="17"/>
  <c r="H33" i="17"/>
  <c r="I31" i="17"/>
  <c r="J33" i="17"/>
  <c r="K30" i="17"/>
  <c r="H35" i="17"/>
  <c r="G34" i="17"/>
  <c r="I36" i="17"/>
  <c r="J31" i="17"/>
  <c r="H29" i="17"/>
  <c r="K31" i="17"/>
  <c r="G35" i="17"/>
  <c r="I32" i="17"/>
  <c r="H32" i="17"/>
  <c r="H31" i="17"/>
  <c r="H34" i="17"/>
  <c r="L124" i="25"/>
  <c r="Q126" i="13"/>
  <c r="J126" i="21"/>
  <c r="J126" i="22" s="1"/>
  <c r="K125" i="23"/>
  <c r="K125" i="25" s="1"/>
  <c r="J125" i="23"/>
  <c r="J125" i="25" s="1"/>
  <c r="I125" i="23"/>
  <c r="I125" i="25" s="1"/>
  <c r="G125" i="23"/>
  <c r="G125" i="25" s="1"/>
  <c r="H125" i="23"/>
  <c r="H125" i="25" s="1"/>
  <c r="M125" i="23"/>
  <c r="E126" i="23"/>
  <c r="F126" i="23"/>
  <c r="C126" i="23"/>
  <c r="D126" i="23"/>
  <c r="A127" i="23"/>
  <c r="K127" i="13"/>
  <c r="E127" i="13"/>
  <c r="D127" i="21" s="1"/>
  <c r="E127" i="21" s="1"/>
  <c r="I127" i="13"/>
  <c r="H127" i="13"/>
  <c r="A127" i="24"/>
  <c r="D127" i="24" s="1"/>
  <c r="E127" i="24" s="1"/>
  <c r="J127" i="13"/>
  <c r="G127" i="13"/>
  <c r="C127" i="13"/>
  <c r="C127" i="24" s="1"/>
  <c r="C127" i="21" s="1"/>
  <c r="C127" i="22" s="1"/>
  <c r="B127" i="13"/>
  <c r="B127" i="24" s="1"/>
  <c r="B127" i="21" s="1"/>
  <c r="B127" i="22" s="1"/>
  <c r="N127" i="13"/>
  <c r="L127" i="13"/>
  <c r="A127" i="22"/>
  <c r="A127" i="25"/>
  <c r="M127" i="13"/>
  <c r="A127" i="38"/>
  <c r="O127" i="13"/>
  <c r="A127" i="21"/>
  <c r="A128" i="13"/>
  <c r="B126" i="25"/>
  <c r="B126" i="23"/>
  <c r="G127" i="24" l="1"/>
  <c r="G127" i="21" s="1"/>
  <c r="G127" i="22" s="1"/>
  <c r="J127" i="24"/>
  <c r="J127" i="21" s="1"/>
  <c r="J127" i="22" s="1"/>
  <c r="H127" i="24"/>
  <c r="H127" i="21" s="1"/>
  <c r="H127" i="22" s="1"/>
  <c r="Q127" i="13"/>
  <c r="I127" i="24"/>
  <c r="I127" i="21" s="1"/>
  <c r="I127" i="22" s="1"/>
  <c r="L30" i="17"/>
  <c r="I37" i="17"/>
  <c r="L32" i="17"/>
  <c r="L125" i="25"/>
  <c r="D124" i="25"/>
  <c r="E124" i="25"/>
  <c r="A128" i="24"/>
  <c r="D128" i="24" s="1"/>
  <c r="E128" i="24" s="1"/>
  <c r="K128" i="13"/>
  <c r="A128" i="23"/>
  <c r="J128" i="13"/>
  <c r="I128" i="13"/>
  <c r="I128" i="24" s="1"/>
  <c r="G128" i="13"/>
  <c r="E128" i="13"/>
  <c r="D128" i="21" s="1"/>
  <c r="E128" i="21" s="1"/>
  <c r="H128" i="13"/>
  <c r="C128" i="13"/>
  <c r="C128" i="24" s="1"/>
  <c r="C128" i="21" s="1"/>
  <c r="C128" i="22" s="1"/>
  <c r="B128" i="13"/>
  <c r="B128" i="24" s="1"/>
  <c r="B128" i="21" s="1"/>
  <c r="B128" i="22" s="1"/>
  <c r="O128" i="13"/>
  <c r="A128" i="25"/>
  <c r="M128" i="13"/>
  <c r="A128" i="21"/>
  <c r="N128" i="13"/>
  <c r="L128" i="13"/>
  <c r="A128" i="38"/>
  <c r="A128" i="22"/>
  <c r="A129" i="13"/>
  <c r="H37" i="17"/>
  <c r="K37" i="17"/>
  <c r="L33" i="17"/>
  <c r="J37" i="17"/>
  <c r="K126" i="23"/>
  <c r="K126" i="25" s="1"/>
  <c r="I126" i="23"/>
  <c r="I126" i="25" s="1"/>
  <c r="J126" i="23"/>
  <c r="G126" i="23"/>
  <c r="G126" i="25" s="1"/>
  <c r="H126" i="23"/>
  <c r="H126" i="25" s="1"/>
  <c r="M126" i="23"/>
  <c r="J126" i="25"/>
  <c r="B127" i="25"/>
  <c r="B127" i="23"/>
  <c r="K127" i="24"/>
  <c r="K127" i="21" s="1"/>
  <c r="K127" i="22" s="1"/>
  <c r="L35" i="17"/>
  <c r="L29" i="17"/>
  <c r="G37" i="17"/>
  <c r="L31" i="17"/>
  <c r="L36" i="17"/>
  <c r="C126" i="25"/>
  <c r="O126" i="25" s="1"/>
  <c r="C127" i="23"/>
  <c r="D127" i="23"/>
  <c r="F127" i="23"/>
  <c r="E127" i="23"/>
  <c r="L34" i="17"/>
  <c r="Q128" i="13" l="1"/>
  <c r="H128" i="24"/>
  <c r="H128" i="21" s="1"/>
  <c r="H128" i="22" s="1"/>
  <c r="J128" i="24"/>
  <c r="J128" i="21" s="1"/>
  <c r="J128" i="22" s="1"/>
  <c r="G128" i="24"/>
  <c r="G128" i="21" s="1"/>
  <c r="G128" i="22" s="1"/>
  <c r="K128" i="24"/>
  <c r="K128" i="21" s="1"/>
  <c r="K128" i="22" s="1"/>
  <c r="I128" i="21"/>
  <c r="I128" i="22" s="1"/>
  <c r="D125" i="25"/>
  <c r="E125" i="25"/>
  <c r="J127" i="23"/>
  <c r="J127" i="25" s="1"/>
  <c r="K127" i="23"/>
  <c r="K127" i="25" s="1"/>
  <c r="I127" i="23"/>
  <c r="I127" i="25" s="1"/>
  <c r="H127" i="23"/>
  <c r="H127" i="25" s="1"/>
  <c r="G127" i="23"/>
  <c r="G127" i="25" s="1"/>
  <c r="M127" i="23"/>
  <c r="L37" i="17"/>
  <c r="C129" i="13"/>
  <c r="C129" i="24" s="1"/>
  <c r="C129" i="21" s="1"/>
  <c r="C129" i="22" s="1"/>
  <c r="B129" i="13"/>
  <c r="B129" i="24" s="1"/>
  <c r="B129" i="21" s="1"/>
  <c r="B129" i="22" s="1"/>
  <c r="A129" i="23"/>
  <c r="E129" i="13"/>
  <c r="D129" i="21" s="1"/>
  <c r="E129" i="21" s="1"/>
  <c r="A129" i="24"/>
  <c r="D129" i="24" s="1"/>
  <c r="E129" i="24" s="1"/>
  <c r="K129" i="13"/>
  <c r="J129" i="13"/>
  <c r="I129" i="13"/>
  <c r="G129" i="13"/>
  <c r="G129" i="24" s="1"/>
  <c r="H129" i="13"/>
  <c r="L129" i="13"/>
  <c r="A129" i="21"/>
  <c r="A129" i="22"/>
  <c r="N129" i="13"/>
  <c r="O129" i="13"/>
  <c r="A129" i="38"/>
  <c r="M129" i="13"/>
  <c r="A129" i="25"/>
  <c r="A130" i="13"/>
  <c r="E128" i="23"/>
  <c r="C128" i="23"/>
  <c r="D128" i="23"/>
  <c r="F128" i="23"/>
  <c r="C127" i="25"/>
  <c r="O127" i="25" s="1"/>
  <c r="L126" i="25"/>
  <c r="B128" i="25"/>
  <c r="C128" i="25" s="1"/>
  <c r="O128" i="25" s="1"/>
  <c r="B128" i="23"/>
  <c r="G129" i="21" l="1"/>
  <c r="G129" i="22" s="1"/>
  <c r="B130" i="13"/>
  <c r="B130" i="24" s="1"/>
  <c r="B130" i="21" s="1"/>
  <c r="B130" i="22" s="1"/>
  <c r="C130" i="13"/>
  <c r="C130" i="24" s="1"/>
  <c r="C130" i="21" s="1"/>
  <c r="C130" i="22" s="1"/>
  <c r="A130" i="24"/>
  <c r="D130" i="24" s="1"/>
  <c r="E130" i="24" s="1"/>
  <c r="A130" i="23"/>
  <c r="E130" i="13"/>
  <c r="D130" i="21" s="1"/>
  <c r="E130" i="21" s="1"/>
  <c r="K130" i="13"/>
  <c r="J130" i="13"/>
  <c r="J130" i="24" s="1"/>
  <c r="I130" i="13"/>
  <c r="G130" i="13"/>
  <c r="H130" i="13"/>
  <c r="L130" i="13"/>
  <c r="A130" i="38"/>
  <c r="N130" i="13"/>
  <c r="M130" i="13"/>
  <c r="O130" i="13"/>
  <c r="A130" i="22"/>
  <c r="A130" i="25"/>
  <c r="A130" i="21"/>
  <c r="A131" i="13"/>
  <c r="Q129" i="13"/>
  <c r="J129" i="24"/>
  <c r="J129" i="21" s="1"/>
  <c r="J129" i="22" s="1"/>
  <c r="C129" i="23"/>
  <c r="E129" i="23"/>
  <c r="F129" i="23"/>
  <c r="D129" i="23"/>
  <c r="H129" i="24"/>
  <c r="H129" i="21" s="1"/>
  <c r="H129" i="22" s="1"/>
  <c r="K129" i="24"/>
  <c r="K129" i="21" s="1"/>
  <c r="K129" i="22" s="1"/>
  <c r="B129" i="38"/>
  <c r="C129" i="38" s="1"/>
  <c r="B129" i="25"/>
  <c r="B129" i="23"/>
  <c r="K128" i="23"/>
  <c r="K128" i="25" s="1"/>
  <c r="I128" i="23"/>
  <c r="I128" i="25" s="1"/>
  <c r="J128" i="23"/>
  <c r="J128" i="25" s="1"/>
  <c r="G128" i="23"/>
  <c r="G128" i="25" s="1"/>
  <c r="M128" i="23"/>
  <c r="H128" i="23"/>
  <c r="H128" i="25" s="1"/>
  <c r="E126" i="25"/>
  <c r="D126" i="25"/>
  <c r="I129" i="24"/>
  <c r="I129" i="21" s="1"/>
  <c r="I129" i="22" s="1"/>
  <c r="L127" i="25"/>
  <c r="J130" i="21" l="1"/>
  <c r="J130" i="22" s="1"/>
  <c r="G130" i="24"/>
  <c r="G130" i="21" s="1"/>
  <c r="G130" i="22" s="1"/>
  <c r="H130" i="24"/>
  <c r="H130" i="21" s="1"/>
  <c r="H130" i="22" s="1"/>
  <c r="K130" i="24"/>
  <c r="K130" i="21" s="1"/>
  <c r="K130" i="22" s="1"/>
  <c r="B130" i="38"/>
  <c r="C130" i="38" s="1"/>
  <c r="B130" i="25"/>
  <c r="B130" i="23"/>
  <c r="D127" i="25"/>
  <c r="E127" i="25"/>
  <c r="C129" i="25"/>
  <c r="O129" i="25" s="1"/>
  <c r="I130" i="24"/>
  <c r="I130" i="21" s="1"/>
  <c r="I130" i="22" s="1"/>
  <c r="F130" i="23"/>
  <c r="E130" i="23"/>
  <c r="D130" i="23"/>
  <c r="C130" i="23"/>
  <c r="C131" i="13"/>
  <c r="C131" i="24" s="1"/>
  <c r="C131" i="21" s="1"/>
  <c r="C131" i="22" s="1"/>
  <c r="B131" i="13"/>
  <c r="B131" i="24" s="1"/>
  <c r="B131" i="21" s="1"/>
  <c r="B131" i="22" s="1"/>
  <c r="A131" i="24"/>
  <c r="D131" i="24" s="1"/>
  <c r="E131" i="24" s="1"/>
  <c r="K131" i="13"/>
  <c r="E131" i="13"/>
  <c r="D131" i="21" s="1"/>
  <c r="E131" i="21" s="1"/>
  <c r="A131" i="23"/>
  <c r="J131" i="13"/>
  <c r="J131" i="24" s="1"/>
  <c r="I131" i="13"/>
  <c r="G131" i="13"/>
  <c r="H131" i="13"/>
  <c r="M131" i="13"/>
  <c r="O131" i="13"/>
  <c r="N131" i="13"/>
  <c r="L131" i="13"/>
  <c r="A131" i="21"/>
  <c r="A131" i="22"/>
  <c r="A131" i="25"/>
  <c r="A131" i="38"/>
  <c r="A132" i="13"/>
  <c r="Q130" i="13"/>
  <c r="L128" i="25"/>
  <c r="K129" i="23"/>
  <c r="K129" i="25" s="1"/>
  <c r="J129" i="23"/>
  <c r="J129" i="25" s="1"/>
  <c r="I129" i="23"/>
  <c r="I129" i="25" s="1"/>
  <c r="G129" i="23"/>
  <c r="G129" i="25" s="1"/>
  <c r="H129" i="23"/>
  <c r="H129" i="25" s="1"/>
  <c r="M129" i="23"/>
  <c r="I131" i="24" l="1"/>
  <c r="I131" i="21" s="1"/>
  <c r="I131" i="22" s="1"/>
  <c r="G131" i="24"/>
  <c r="G131" i="21" s="1"/>
  <c r="G131" i="22" s="1"/>
  <c r="H131" i="24"/>
  <c r="H131" i="21" s="1"/>
  <c r="H131" i="22" s="1"/>
  <c r="B132" i="13"/>
  <c r="B132" i="24" s="1"/>
  <c r="B132" i="21" s="1"/>
  <c r="B132" i="22" s="1"/>
  <c r="C132" i="13"/>
  <c r="C132" i="24" s="1"/>
  <c r="C132" i="21" s="1"/>
  <c r="C132" i="22" s="1"/>
  <c r="A132" i="23"/>
  <c r="K132" i="13"/>
  <c r="E132" i="13"/>
  <c r="D132" i="21" s="1"/>
  <c r="E132" i="21" s="1"/>
  <c r="A132" i="24"/>
  <c r="D132" i="24" s="1"/>
  <c r="E132" i="24" s="1"/>
  <c r="I132" i="13"/>
  <c r="J132" i="13"/>
  <c r="G132" i="13"/>
  <c r="H132" i="13"/>
  <c r="H132" i="24" s="1"/>
  <c r="O132" i="13"/>
  <c r="A132" i="25"/>
  <c r="M132" i="13"/>
  <c r="A132" i="22"/>
  <c r="N132" i="13"/>
  <c r="A132" i="38"/>
  <c r="L132" i="13"/>
  <c r="A132" i="21"/>
  <c r="A133" i="13"/>
  <c r="J131" i="21"/>
  <c r="J131" i="22" s="1"/>
  <c r="L129" i="25"/>
  <c r="D128" i="25"/>
  <c r="E128" i="25"/>
  <c r="Q131" i="13"/>
  <c r="E131" i="23"/>
  <c r="F131" i="23"/>
  <c r="C131" i="23"/>
  <c r="D131" i="23"/>
  <c r="B131" i="38"/>
  <c r="C131" i="38" s="1"/>
  <c r="B131" i="25"/>
  <c r="B131" i="23"/>
  <c r="C130" i="25"/>
  <c r="O130" i="25" s="1"/>
  <c r="K131" i="24"/>
  <c r="K131" i="21" s="1"/>
  <c r="K131" i="22" s="1"/>
  <c r="K130" i="23"/>
  <c r="K130" i="25" s="1"/>
  <c r="I130" i="23"/>
  <c r="I130" i="25" s="1"/>
  <c r="G130" i="23"/>
  <c r="G130" i="25" s="1"/>
  <c r="H130" i="23"/>
  <c r="H130" i="25" s="1"/>
  <c r="J130" i="23"/>
  <c r="J130" i="25" s="1"/>
  <c r="M130" i="23"/>
  <c r="J132" i="24" l="1"/>
  <c r="J132" i="21" s="1"/>
  <c r="J132" i="22" s="1"/>
  <c r="Q132" i="13"/>
  <c r="G132" i="24"/>
  <c r="G132" i="21" s="1"/>
  <c r="G132" i="22" s="1"/>
  <c r="H132" i="21"/>
  <c r="H132" i="22" s="1"/>
  <c r="I132" i="24"/>
  <c r="I132" i="21" s="1"/>
  <c r="I132" i="22" s="1"/>
  <c r="B132" i="38"/>
  <c r="C132" i="38" s="1"/>
  <c r="B132" i="25"/>
  <c r="B132" i="23"/>
  <c r="E129" i="25"/>
  <c r="D129" i="25"/>
  <c r="L130" i="25"/>
  <c r="K131" i="23"/>
  <c r="K131" i="25" s="1"/>
  <c r="I131" i="23"/>
  <c r="I131" i="25" s="1"/>
  <c r="J131" i="23"/>
  <c r="J131" i="25" s="1"/>
  <c r="H131" i="23"/>
  <c r="H131" i="25" s="1"/>
  <c r="G131" i="23"/>
  <c r="G131" i="25" s="1"/>
  <c r="M131" i="23"/>
  <c r="K132" i="24"/>
  <c r="K132" i="21" s="1"/>
  <c r="K132" i="22" s="1"/>
  <c r="C131" i="25"/>
  <c r="O131" i="25" s="1"/>
  <c r="A133" i="24"/>
  <c r="D133" i="24" s="1"/>
  <c r="E133" i="24" s="1"/>
  <c r="K133" i="13"/>
  <c r="A133" i="23"/>
  <c r="E133" i="13"/>
  <c r="D133" i="21" s="1"/>
  <c r="E133" i="21" s="1"/>
  <c r="J133" i="13"/>
  <c r="J133" i="24" s="1"/>
  <c r="I133" i="13"/>
  <c r="H133" i="13"/>
  <c r="G133" i="13"/>
  <c r="B133" i="13"/>
  <c r="B133" i="24" s="1"/>
  <c r="B133" i="21" s="1"/>
  <c r="B133" i="22" s="1"/>
  <c r="M133" i="13"/>
  <c r="A133" i="21"/>
  <c r="A133" i="22"/>
  <c r="O133" i="13"/>
  <c r="C133" i="13"/>
  <c r="C133" i="24" s="1"/>
  <c r="C133" i="21" s="1"/>
  <c r="C133" i="22" s="1"/>
  <c r="A133" i="25"/>
  <c r="N133" i="13"/>
  <c r="L133" i="13"/>
  <c r="A133" i="38"/>
  <c r="A134" i="13"/>
  <c r="C132" i="23"/>
  <c r="D132" i="23"/>
  <c r="F132" i="23"/>
  <c r="E132" i="23"/>
  <c r="H133" i="24" l="1"/>
  <c r="H133" i="21" s="1"/>
  <c r="H133" i="22" s="1"/>
  <c r="Q133" i="13"/>
  <c r="G133" i="24"/>
  <c r="G133" i="21" s="1"/>
  <c r="G133" i="22" s="1"/>
  <c r="I133" i="24"/>
  <c r="I133" i="21" s="1"/>
  <c r="I133" i="22" s="1"/>
  <c r="K133" i="24"/>
  <c r="A134" i="23"/>
  <c r="E134" i="13"/>
  <c r="D134" i="21" s="1"/>
  <c r="E134" i="21" s="1"/>
  <c r="A134" i="24"/>
  <c r="D134" i="24" s="1"/>
  <c r="E134" i="24" s="1"/>
  <c r="I134" i="13"/>
  <c r="H134" i="13"/>
  <c r="K134" i="13"/>
  <c r="J134" i="13"/>
  <c r="J134" i="24" s="1"/>
  <c r="C134" i="13"/>
  <c r="C134" i="24" s="1"/>
  <c r="C134" i="21" s="1"/>
  <c r="C134" i="22" s="1"/>
  <c r="B134" i="13"/>
  <c r="B134" i="24" s="1"/>
  <c r="B134" i="21" s="1"/>
  <c r="B134" i="22" s="1"/>
  <c r="G134" i="13"/>
  <c r="N134" i="13"/>
  <c r="A134" i="38"/>
  <c r="L134" i="13"/>
  <c r="A134" i="21"/>
  <c r="M134" i="13"/>
  <c r="O134" i="13"/>
  <c r="A134" i="22"/>
  <c r="A134" i="25"/>
  <c r="A135" i="13"/>
  <c r="E133" i="23"/>
  <c r="C133" i="23"/>
  <c r="D133" i="23"/>
  <c r="F133" i="23"/>
  <c r="K133" i="21"/>
  <c r="K133" i="22" s="1"/>
  <c r="B133" i="38"/>
  <c r="C133" i="38" s="1"/>
  <c r="B133" i="23"/>
  <c r="B133" i="25"/>
  <c r="J133" i="21"/>
  <c r="J133" i="22" s="1"/>
  <c r="D130" i="25"/>
  <c r="E130" i="25"/>
  <c r="J132" i="23"/>
  <c r="J132" i="25" s="1"/>
  <c r="K132" i="23"/>
  <c r="K132" i="25" s="1"/>
  <c r="I132" i="23"/>
  <c r="I132" i="25" s="1"/>
  <c r="H132" i="23"/>
  <c r="H132" i="25" s="1"/>
  <c r="G132" i="23"/>
  <c r="G132" i="25" s="1"/>
  <c r="M132" i="23"/>
  <c r="L131" i="25"/>
  <c r="C132" i="25"/>
  <c r="O132" i="25" s="1"/>
  <c r="J134" i="21" l="1"/>
  <c r="J134" i="22" s="1"/>
  <c r="Q134" i="13"/>
  <c r="H134" i="24"/>
  <c r="H134" i="21" s="1"/>
  <c r="H134" i="22" s="1"/>
  <c r="I134" i="24"/>
  <c r="I134" i="21" s="1"/>
  <c r="I134" i="22" s="1"/>
  <c r="G134" i="24"/>
  <c r="G134" i="21" s="1"/>
  <c r="G134" i="22" s="1"/>
  <c r="K134" i="24"/>
  <c r="K134" i="21" s="1"/>
  <c r="K134" i="22" s="1"/>
  <c r="A135" i="24"/>
  <c r="D135" i="24" s="1"/>
  <c r="E135" i="24" s="1"/>
  <c r="K135" i="13"/>
  <c r="A135" i="23"/>
  <c r="E135" i="13"/>
  <c r="D135" i="21" s="1"/>
  <c r="E135" i="21" s="1"/>
  <c r="J135" i="13"/>
  <c r="J135" i="24" s="1"/>
  <c r="I135" i="13"/>
  <c r="G135" i="13"/>
  <c r="H135" i="13"/>
  <c r="C135" i="13"/>
  <c r="C135" i="24" s="1"/>
  <c r="C135" i="21" s="1"/>
  <c r="C135" i="22" s="1"/>
  <c r="B135" i="13"/>
  <c r="B135" i="24" s="1"/>
  <c r="B135" i="21" s="1"/>
  <c r="B135" i="22" s="1"/>
  <c r="O135" i="13"/>
  <c r="M135" i="13"/>
  <c r="A135" i="38"/>
  <c r="N135" i="13"/>
  <c r="A135" i="22"/>
  <c r="A135" i="25"/>
  <c r="L135" i="13"/>
  <c r="A135" i="21"/>
  <c r="A136" i="13"/>
  <c r="L132" i="25"/>
  <c r="C133" i="25"/>
  <c r="O133" i="25" s="1"/>
  <c r="I133" i="23"/>
  <c r="I133" i="25" s="1"/>
  <c r="K133" i="23"/>
  <c r="K133" i="25" s="1"/>
  <c r="J133" i="23"/>
  <c r="J133" i="25" s="1"/>
  <c r="G133" i="23"/>
  <c r="G133" i="25" s="1"/>
  <c r="H133" i="23"/>
  <c r="H133" i="25" s="1"/>
  <c r="M133" i="23"/>
  <c r="B134" i="25"/>
  <c r="B134" i="38"/>
  <c r="C134" i="38" s="1"/>
  <c r="B134" i="23"/>
  <c r="C134" i="23"/>
  <c r="E134" i="23"/>
  <c r="F134" i="23"/>
  <c r="D134" i="23"/>
  <c r="E131" i="25"/>
  <c r="D131" i="25"/>
  <c r="G135" i="24" l="1"/>
  <c r="G135" i="21" s="1"/>
  <c r="G135" i="22" s="1"/>
  <c r="I135" i="24"/>
  <c r="I135" i="21" s="1"/>
  <c r="I135" i="22" s="1"/>
  <c r="K135" i="24"/>
  <c r="K135" i="21" s="1"/>
  <c r="K135" i="22" s="1"/>
  <c r="H135" i="24"/>
  <c r="H135" i="21" s="1"/>
  <c r="H135" i="22" s="1"/>
  <c r="B135" i="25"/>
  <c r="B135" i="23"/>
  <c r="B135" i="38"/>
  <c r="C135" i="38" s="1"/>
  <c r="E132" i="25"/>
  <c r="D132" i="25"/>
  <c r="Q135" i="13"/>
  <c r="J135" i="21"/>
  <c r="J135" i="22" s="1"/>
  <c r="K134" i="23"/>
  <c r="K134" i="25" s="1"/>
  <c r="J134" i="23"/>
  <c r="J134" i="25" s="1"/>
  <c r="G134" i="23"/>
  <c r="G134" i="25" s="1"/>
  <c r="I134" i="23"/>
  <c r="I134" i="25" s="1"/>
  <c r="H134" i="23"/>
  <c r="H134" i="25" s="1"/>
  <c r="M134" i="23"/>
  <c r="C134" i="25"/>
  <c r="O134" i="25" s="1"/>
  <c r="L133" i="25"/>
  <c r="A136" i="23"/>
  <c r="K136" i="13"/>
  <c r="A136" i="24"/>
  <c r="D136" i="24" s="1"/>
  <c r="E136" i="24" s="1"/>
  <c r="E136" i="13"/>
  <c r="D136" i="21" s="1"/>
  <c r="E136" i="21" s="1"/>
  <c r="I136" i="13"/>
  <c r="G136" i="13"/>
  <c r="H136" i="13"/>
  <c r="H136" i="24" s="1"/>
  <c r="J136" i="13"/>
  <c r="C136" i="13"/>
  <c r="C136" i="24" s="1"/>
  <c r="C136" i="21" s="1"/>
  <c r="C136" i="22" s="1"/>
  <c r="B136" i="13"/>
  <c r="B136" i="24" s="1"/>
  <c r="B136" i="21" s="1"/>
  <c r="B136" i="22" s="1"/>
  <c r="L136" i="13"/>
  <c r="A136" i="25"/>
  <c r="N136" i="13"/>
  <c r="O136" i="13"/>
  <c r="A136" i="21"/>
  <c r="M136" i="13"/>
  <c r="A136" i="22"/>
  <c r="A136" i="38"/>
  <c r="A137" i="13"/>
  <c r="E135" i="23"/>
  <c r="F135" i="23"/>
  <c r="D135" i="23"/>
  <c r="C135" i="23"/>
  <c r="J136" i="24" l="1"/>
  <c r="J136" i="21" s="1"/>
  <c r="J136" i="22" s="1"/>
  <c r="Q136" i="13"/>
  <c r="H136" i="21"/>
  <c r="H136" i="22" s="1"/>
  <c r="B136" i="25"/>
  <c r="B136" i="38"/>
  <c r="C136" i="38" s="1"/>
  <c r="B136" i="23"/>
  <c r="G136" i="24"/>
  <c r="G136" i="21" s="1"/>
  <c r="G136" i="22" s="1"/>
  <c r="K136" i="24"/>
  <c r="K136" i="21" s="1"/>
  <c r="K136" i="22" s="1"/>
  <c r="E133" i="25"/>
  <c r="D133" i="25"/>
  <c r="I136" i="24"/>
  <c r="I136" i="21" s="1"/>
  <c r="I136" i="22" s="1"/>
  <c r="C136" i="23"/>
  <c r="F136" i="23"/>
  <c r="D136" i="23"/>
  <c r="E136" i="23"/>
  <c r="A137" i="24"/>
  <c r="D137" i="24" s="1"/>
  <c r="E137" i="24" s="1"/>
  <c r="K137" i="13"/>
  <c r="E137" i="13"/>
  <c r="D137" i="21" s="1"/>
  <c r="E137" i="21" s="1"/>
  <c r="A137" i="23"/>
  <c r="J137" i="13"/>
  <c r="J137" i="24" s="1"/>
  <c r="G137" i="13"/>
  <c r="I137" i="13"/>
  <c r="H137" i="13"/>
  <c r="L137" i="13"/>
  <c r="A137" i="21"/>
  <c r="A137" i="22"/>
  <c r="C137" i="13"/>
  <c r="C137" i="24" s="1"/>
  <c r="C137" i="21" s="1"/>
  <c r="C137" i="22" s="1"/>
  <c r="N137" i="13"/>
  <c r="B137" i="13"/>
  <c r="B137" i="24" s="1"/>
  <c r="B137" i="21" s="1"/>
  <c r="B137" i="22" s="1"/>
  <c r="O137" i="13"/>
  <c r="A137" i="38"/>
  <c r="M137" i="13"/>
  <c r="A137" i="25"/>
  <c r="A138" i="13"/>
  <c r="K135" i="23"/>
  <c r="K135" i="25" s="1"/>
  <c r="I135" i="23"/>
  <c r="I135" i="25" s="1"/>
  <c r="J135" i="23"/>
  <c r="J135" i="25" s="1"/>
  <c r="G135" i="23"/>
  <c r="G135" i="25" s="1"/>
  <c r="M135" i="23"/>
  <c r="H135" i="23"/>
  <c r="H135" i="25" s="1"/>
  <c r="L134" i="25"/>
  <c r="C135" i="25"/>
  <c r="O135" i="25" s="1"/>
  <c r="H137" i="24" l="1"/>
  <c r="H137" i="21" s="1"/>
  <c r="H137" i="22" s="1"/>
  <c r="I137" i="24"/>
  <c r="I137" i="21" s="1"/>
  <c r="I137" i="22" s="1"/>
  <c r="G137" i="24"/>
  <c r="G137" i="21" s="1"/>
  <c r="G137" i="22" s="1"/>
  <c r="J137" i="21"/>
  <c r="J137" i="22" s="1"/>
  <c r="L135" i="25"/>
  <c r="D135" i="25" s="1"/>
  <c r="E137" i="23"/>
  <c r="D137" i="23"/>
  <c r="C137" i="23"/>
  <c r="F137" i="23"/>
  <c r="E134" i="25"/>
  <c r="D134" i="25"/>
  <c r="A138" i="23"/>
  <c r="A138" i="24"/>
  <c r="D138" i="24" s="1"/>
  <c r="E138" i="24" s="1"/>
  <c r="E138" i="13"/>
  <c r="D138" i="21" s="1"/>
  <c r="E138" i="21" s="1"/>
  <c r="K138" i="13"/>
  <c r="I138" i="13"/>
  <c r="H138" i="13"/>
  <c r="H138" i="24" s="1"/>
  <c r="J138" i="13"/>
  <c r="G138" i="13"/>
  <c r="C138" i="13"/>
  <c r="C138" i="24" s="1"/>
  <c r="C138" i="21" s="1"/>
  <c r="C138" i="22" s="1"/>
  <c r="B138" i="13"/>
  <c r="B138" i="24" s="1"/>
  <c r="B138" i="21" s="1"/>
  <c r="B138" i="22" s="1"/>
  <c r="L138" i="13"/>
  <c r="A138" i="38"/>
  <c r="N138" i="13"/>
  <c r="O138" i="13"/>
  <c r="A138" i="22"/>
  <c r="A138" i="25"/>
  <c r="M138" i="13"/>
  <c r="A138" i="21"/>
  <c r="A139" i="13"/>
  <c r="B137" i="25"/>
  <c r="B137" i="23"/>
  <c r="B137" i="38"/>
  <c r="C137" i="38" s="1"/>
  <c r="K137" i="24"/>
  <c r="K137" i="21" s="1"/>
  <c r="K137" i="22" s="1"/>
  <c r="Q137" i="13"/>
  <c r="J136" i="23"/>
  <c r="J136" i="25" s="1"/>
  <c r="K136" i="23"/>
  <c r="K136" i="25" s="1"/>
  <c r="I136" i="23"/>
  <c r="I136" i="25" s="1"/>
  <c r="H136" i="23"/>
  <c r="H136" i="25" s="1"/>
  <c r="G136" i="23"/>
  <c r="G136" i="25" s="1"/>
  <c r="M136" i="23"/>
  <c r="C136" i="25"/>
  <c r="O136" i="25" s="1"/>
  <c r="H138" i="21" l="1"/>
  <c r="H138" i="22" s="1"/>
  <c r="G138" i="24"/>
  <c r="G138" i="21" s="1"/>
  <c r="G138" i="22" s="1"/>
  <c r="K138" i="24"/>
  <c r="K138" i="21" s="1"/>
  <c r="K138" i="22" s="1"/>
  <c r="E135" i="25"/>
  <c r="J138" i="24"/>
  <c r="J138" i="21" s="1"/>
  <c r="J138" i="22" s="1"/>
  <c r="L136" i="25"/>
  <c r="E136" i="25" s="1"/>
  <c r="I138" i="24"/>
  <c r="I138" i="21" s="1"/>
  <c r="I138" i="22" s="1"/>
  <c r="A139" i="24"/>
  <c r="D139" i="24" s="1"/>
  <c r="E139" i="24" s="1"/>
  <c r="K139" i="13"/>
  <c r="E139" i="13"/>
  <c r="D139" i="21" s="1"/>
  <c r="E139" i="21" s="1"/>
  <c r="A139" i="23"/>
  <c r="J139" i="13"/>
  <c r="J139" i="24" s="1"/>
  <c r="I139" i="13"/>
  <c r="G139" i="13"/>
  <c r="H139" i="13"/>
  <c r="C139" i="13"/>
  <c r="C139" i="24" s="1"/>
  <c r="C139" i="21" s="1"/>
  <c r="C139" i="22" s="1"/>
  <c r="B139" i="13"/>
  <c r="B139" i="24" s="1"/>
  <c r="B139" i="21" s="1"/>
  <c r="B139" i="22" s="1"/>
  <c r="O139" i="13"/>
  <c r="M139" i="13"/>
  <c r="N139" i="13"/>
  <c r="A139" i="21"/>
  <c r="L139" i="13"/>
  <c r="A139" i="38"/>
  <c r="A139" i="25"/>
  <c r="A139" i="22"/>
  <c r="A140" i="13"/>
  <c r="Q138" i="13"/>
  <c r="B138" i="25"/>
  <c r="B138" i="23"/>
  <c r="B138" i="38"/>
  <c r="C138" i="38" s="1"/>
  <c r="C137" i="25"/>
  <c r="O137" i="25" s="1"/>
  <c r="C138" i="23"/>
  <c r="E138" i="23"/>
  <c r="D138" i="23"/>
  <c r="F138" i="23"/>
  <c r="I137" i="23"/>
  <c r="I137" i="25" s="1"/>
  <c r="J137" i="23"/>
  <c r="J137" i="25" s="1"/>
  <c r="K137" i="23"/>
  <c r="K137" i="25" s="1"/>
  <c r="G137" i="23"/>
  <c r="G137" i="25" s="1"/>
  <c r="H137" i="23"/>
  <c r="H137" i="25" s="1"/>
  <c r="M137" i="23"/>
  <c r="D136" i="25" l="1"/>
  <c r="L137" i="25"/>
  <c r="E137" i="25" s="1"/>
  <c r="J139" i="21"/>
  <c r="J139" i="22" s="1"/>
  <c r="K138" i="23"/>
  <c r="K138" i="25" s="1"/>
  <c r="J138" i="23"/>
  <c r="J138" i="25" s="1"/>
  <c r="G138" i="23"/>
  <c r="G138" i="25" s="1"/>
  <c r="I138" i="23"/>
  <c r="I138" i="25" s="1"/>
  <c r="H138" i="23"/>
  <c r="H138" i="25" s="1"/>
  <c r="M138" i="23"/>
  <c r="C138" i="25"/>
  <c r="O138" i="25" s="1"/>
  <c r="B139" i="25"/>
  <c r="B139" i="38"/>
  <c r="C139" i="38" s="1"/>
  <c r="B139" i="23"/>
  <c r="I139" i="24"/>
  <c r="I139" i="21" s="1"/>
  <c r="I139" i="22" s="1"/>
  <c r="K139" i="24"/>
  <c r="K139" i="21" s="1"/>
  <c r="K139" i="22" s="1"/>
  <c r="H139" i="24"/>
  <c r="H139" i="21" s="1"/>
  <c r="H139" i="22" s="1"/>
  <c r="E139" i="23"/>
  <c r="F139" i="23"/>
  <c r="C139" i="23"/>
  <c r="D139" i="23"/>
  <c r="A140" i="23"/>
  <c r="K140" i="13"/>
  <c r="E140" i="13"/>
  <c r="D140" i="21" s="1"/>
  <c r="E140" i="21" s="1"/>
  <c r="I140" i="13"/>
  <c r="A140" i="24"/>
  <c r="D140" i="24" s="1"/>
  <c r="E140" i="24" s="1"/>
  <c r="J140" i="13"/>
  <c r="G140" i="13"/>
  <c r="H140" i="13"/>
  <c r="C140" i="13"/>
  <c r="C140" i="24" s="1"/>
  <c r="C140" i="21" s="1"/>
  <c r="C140" i="22" s="1"/>
  <c r="B140" i="13"/>
  <c r="B140" i="24" s="1"/>
  <c r="B140" i="21" s="1"/>
  <c r="B140" i="22" s="1"/>
  <c r="L140" i="13"/>
  <c r="A140" i="25"/>
  <c r="N140" i="13"/>
  <c r="O140" i="13"/>
  <c r="A140" i="38"/>
  <c r="A140" i="22"/>
  <c r="M140" i="13"/>
  <c r="A140" i="21"/>
  <c r="A141" i="13"/>
  <c r="Q139" i="13"/>
  <c r="G139" i="24"/>
  <c r="G139" i="21" s="1"/>
  <c r="G139" i="22" s="1"/>
  <c r="D137" i="25" l="1"/>
  <c r="C140" i="23"/>
  <c r="D140" i="23"/>
  <c r="F140" i="23"/>
  <c r="E140" i="23"/>
  <c r="H140" i="24"/>
  <c r="H140" i="21" s="1"/>
  <c r="H140" i="22" s="1"/>
  <c r="I140" i="24"/>
  <c r="I140" i="21" s="1"/>
  <c r="I140" i="22" s="1"/>
  <c r="C139" i="25"/>
  <c r="O139" i="25" s="1"/>
  <c r="Q140" i="13"/>
  <c r="G140" i="24"/>
  <c r="G140" i="21" s="1"/>
  <c r="G140" i="22" s="1"/>
  <c r="K139" i="23"/>
  <c r="K139" i="25" s="1"/>
  <c r="I139" i="23"/>
  <c r="I139" i="25" s="1"/>
  <c r="J139" i="23"/>
  <c r="J139" i="25" s="1"/>
  <c r="G139" i="23"/>
  <c r="G139" i="25" s="1"/>
  <c r="H139" i="23"/>
  <c r="H139" i="25" s="1"/>
  <c r="M139" i="23"/>
  <c r="A141" i="24"/>
  <c r="D141" i="24" s="1"/>
  <c r="E141" i="24" s="1"/>
  <c r="K141" i="13"/>
  <c r="A141" i="23"/>
  <c r="J141" i="13"/>
  <c r="E141" i="13"/>
  <c r="D141" i="21" s="1"/>
  <c r="E141" i="21" s="1"/>
  <c r="G141" i="13"/>
  <c r="I141" i="13"/>
  <c r="H141" i="13"/>
  <c r="O141" i="13"/>
  <c r="A141" i="21"/>
  <c r="A141" i="22"/>
  <c r="B141" i="13"/>
  <c r="B141" i="24" s="1"/>
  <c r="B141" i="21" s="1"/>
  <c r="B141" i="22" s="1"/>
  <c r="M141" i="13"/>
  <c r="N141" i="13"/>
  <c r="L141" i="13"/>
  <c r="A141" i="25"/>
  <c r="C141" i="13"/>
  <c r="C141" i="24" s="1"/>
  <c r="C141" i="21" s="1"/>
  <c r="C141" i="22" s="1"/>
  <c r="A141" i="38"/>
  <c r="A142" i="13"/>
  <c r="B140" i="25"/>
  <c r="B140" i="23"/>
  <c r="B140" i="38"/>
  <c r="C140" i="38" s="1"/>
  <c r="J140" i="24"/>
  <c r="J140" i="21" s="1"/>
  <c r="J140" i="22" s="1"/>
  <c r="K140" i="24"/>
  <c r="K140" i="21" s="1"/>
  <c r="K140" i="22" s="1"/>
  <c r="L138" i="25"/>
  <c r="I141" i="24" l="1"/>
  <c r="I141" i="21" s="1"/>
  <c r="I141" i="22" s="1"/>
  <c r="H141" i="24"/>
  <c r="H141" i="21" s="1"/>
  <c r="H141" i="22" s="1"/>
  <c r="J141" i="24"/>
  <c r="J141" i="21" s="1"/>
  <c r="J141" i="22" s="1"/>
  <c r="G141" i="24"/>
  <c r="G141" i="21" s="1"/>
  <c r="G141" i="22" s="1"/>
  <c r="K141" i="24"/>
  <c r="K141" i="21" s="1"/>
  <c r="K141" i="22" s="1"/>
  <c r="L139" i="25"/>
  <c r="D138" i="25"/>
  <c r="E138" i="25"/>
  <c r="B141" i="25"/>
  <c r="B141" i="38"/>
  <c r="C141" i="38" s="1"/>
  <c r="B141" i="23"/>
  <c r="C140" i="25"/>
  <c r="O140" i="25" s="1"/>
  <c r="A142" i="23"/>
  <c r="E142" i="13"/>
  <c r="D142" i="21" s="1"/>
  <c r="E142" i="21" s="1"/>
  <c r="A142" i="24"/>
  <c r="D142" i="24" s="1"/>
  <c r="E142" i="24" s="1"/>
  <c r="K142" i="13"/>
  <c r="I142" i="13"/>
  <c r="H142" i="13"/>
  <c r="J142" i="13"/>
  <c r="J142" i="24" s="1"/>
  <c r="C142" i="13"/>
  <c r="C142" i="24" s="1"/>
  <c r="C142" i="21" s="1"/>
  <c r="C142" i="22" s="1"/>
  <c r="B142" i="13"/>
  <c r="B142" i="24" s="1"/>
  <c r="B142" i="21" s="1"/>
  <c r="B142" i="22" s="1"/>
  <c r="G142" i="13"/>
  <c r="O142" i="13"/>
  <c r="A142" i="38"/>
  <c r="M142" i="13"/>
  <c r="N142" i="13"/>
  <c r="A142" i="21"/>
  <c r="L142" i="13"/>
  <c r="A142" i="22"/>
  <c r="A142" i="25"/>
  <c r="A143" i="13"/>
  <c r="Q141" i="13"/>
  <c r="E141" i="23"/>
  <c r="C141" i="23"/>
  <c r="D141" i="23"/>
  <c r="F141" i="23"/>
  <c r="J140" i="23"/>
  <c r="J140" i="25" s="1"/>
  <c r="K140" i="23"/>
  <c r="K140" i="25" s="1"/>
  <c r="I140" i="23"/>
  <c r="I140" i="25" s="1"/>
  <c r="H140" i="23"/>
  <c r="H140" i="25" s="1"/>
  <c r="G140" i="23"/>
  <c r="G140" i="25" s="1"/>
  <c r="M140" i="23"/>
  <c r="L140" i="25" l="1"/>
  <c r="D140" i="25" s="1"/>
  <c r="I142" i="24"/>
  <c r="I142" i="21" s="1"/>
  <c r="I142" i="22" s="1"/>
  <c r="K142" i="24"/>
  <c r="G142" i="24"/>
  <c r="G142" i="21" s="1"/>
  <c r="G142" i="22" s="1"/>
  <c r="H142" i="24"/>
  <c r="H142" i="21" s="1"/>
  <c r="H142" i="22" s="1"/>
  <c r="E140" i="25"/>
  <c r="B142" i="25"/>
  <c r="C142" i="25" s="1"/>
  <c r="O142" i="25" s="1"/>
  <c r="B142" i="23"/>
  <c r="B142" i="38"/>
  <c r="C142" i="38" s="1"/>
  <c r="C142" i="23"/>
  <c r="E142" i="23"/>
  <c r="F142" i="23"/>
  <c r="D142" i="23"/>
  <c r="Q142" i="13"/>
  <c r="K142" i="21"/>
  <c r="K142" i="22" s="1"/>
  <c r="K141" i="23"/>
  <c r="K141" i="25" s="1"/>
  <c r="I141" i="23"/>
  <c r="I141" i="25" s="1"/>
  <c r="J141" i="23"/>
  <c r="J141" i="25" s="1"/>
  <c r="G141" i="23"/>
  <c r="G141" i="25" s="1"/>
  <c r="H141" i="23"/>
  <c r="H141" i="25" s="1"/>
  <c r="M141" i="23"/>
  <c r="A143" i="24"/>
  <c r="D143" i="24" s="1"/>
  <c r="E143" i="24" s="1"/>
  <c r="K143" i="13"/>
  <c r="A143" i="23"/>
  <c r="E143" i="13"/>
  <c r="D143" i="21" s="1"/>
  <c r="E143" i="21" s="1"/>
  <c r="J143" i="13"/>
  <c r="J143" i="24" s="1"/>
  <c r="I143" i="13"/>
  <c r="G143" i="13"/>
  <c r="H143" i="13"/>
  <c r="C143" i="13"/>
  <c r="C143" i="24" s="1"/>
  <c r="C143" i="21" s="1"/>
  <c r="C143" i="22" s="1"/>
  <c r="B143" i="13"/>
  <c r="B143" i="24" s="1"/>
  <c r="B143" i="21" s="1"/>
  <c r="B143" i="22" s="1"/>
  <c r="M143" i="13"/>
  <c r="O143" i="13"/>
  <c r="L143" i="13"/>
  <c r="A143" i="22"/>
  <c r="A143" i="25"/>
  <c r="A143" i="38"/>
  <c r="N143" i="13"/>
  <c r="A143" i="21"/>
  <c r="A144" i="13"/>
  <c r="J142" i="21"/>
  <c r="J142" i="22" s="1"/>
  <c r="C141" i="25"/>
  <c r="O141" i="25" s="1"/>
  <c r="D139" i="25"/>
  <c r="E139" i="25"/>
  <c r="G143" i="24" l="1"/>
  <c r="G143" i="21" s="1"/>
  <c r="G143" i="22" s="1"/>
  <c r="H143" i="24"/>
  <c r="H143" i="21" s="1"/>
  <c r="H143" i="22" s="1"/>
  <c r="I143" i="24"/>
  <c r="I143" i="21" s="1"/>
  <c r="I143" i="22" s="1"/>
  <c r="K143" i="24"/>
  <c r="K143" i="21" s="1"/>
  <c r="K143" i="22" s="1"/>
  <c r="K142" i="23"/>
  <c r="K142" i="25" s="1"/>
  <c r="J142" i="23"/>
  <c r="G142" i="23"/>
  <c r="G142" i="25" s="1"/>
  <c r="I142" i="23"/>
  <c r="I142" i="25" s="1"/>
  <c r="H142" i="23"/>
  <c r="H142" i="25" s="1"/>
  <c r="M142" i="23"/>
  <c r="A144" i="23"/>
  <c r="K144" i="13"/>
  <c r="A144" i="24"/>
  <c r="D144" i="24" s="1"/>
  <c r="E144" i="24" s="1"/>
  <c r="I144" i="13"/>
  <c r="G144" i="13"/>
  <c r="H144" i="13"/>
  <c r="E144" i="13"/>
  <c r="D144" i="21" s="1"/>
  <c r="E144" i="21" s="1"/>
  <c r="J144" i="13"/>
  <c r="C144" i="13"/>
  <c r="C144" i="24" s="1"/>
  <c r="C144" i="21" s="1"/>
  <c r="C144" i="22" s="1"/>
  <c r="B144" i="13"/>
  <c r="B144" i="24" s="1"/>
  <c r="B144" i="21" s="1"/>
  <c r="B144" i="22" s="1"/>
  <c r="L144" i="13"/>
  <c r="A144" i="25"/>
  <c r="N144" i="13"/>
  <c r="A144" i="21"/>
  <c r="M144" i="13"/>
  <c r="O144" i="13"/>
  <c r="A144" i="38"/>
  <c r="A144" i="22"/>
  <c r="A145" i="13"/>
  <c r="E143" i="23"/>
  <c r="F143" i="23"/>
  <c r="D143" i="23"/>
  <c r="C143" i="23"/>
  <c r="J142" i="25"/>
  <c r="B143" i="25"/>
  <c r="C143" i="25" s="1"/>
  <c r="O143" i="25" s="1"/>
  <c r="B143" i="38"/>
  <c r="C143" i="38" s="1"/>
  <c r="B143" i="23"/>
  <c r="L141" i="25"/>
  <c r="Q143" i="13"/>
  <c r="J143" i="21"/>
  <c r="J143" i="22" s="1"/>
  <c r="A145" i="24" l="1"/>
  <c r="D145" i="24" s="1"/>
  <c r="E145" i="24" s="1"/>
  <c r="K145" i="13"/>
  <c r="E145" i="13"/>
  <c r="D145" i="21" s="1"/>
  <c r="E145" i="21" s="1"/>
  <c r="J145" i="13"/>
  <c r="A145" i="23"/>
  <c r="I145" i="13"/>
  <c r="G145" i="13"/>
  <c r="G145" i="24" s="1"/>
  <c r="H145" i="13"/>
  <c r="C145" i="13"/>
  <c r="C145" i="24" s="1"/>
  <c r="C145" i="21" s="1"/>
  <c r="C145" i="22" s="1"/>
  <c r="L145" i="13"/>
  <c r="A145" i="21"/>
  <c r="A145" i="22"/>
  <c r="N145" i="13"/>
  <c r="A145" i="38"/>
  <c r="M145" i="13"/>
  <c r="B145" i="13"/>
  <c r="B145" i="24" s="1"/>
  <c r="B145" i="21" s="1"/>
  <c r="B145" i="22" s="1"/>
  <c r="O145" i="13"/>
  <c r="A145" i="25"/>
  <c r="A146" i="13"/>
  <c r="Q144" i="13"/>
  <c r="B144" i="25"/>
  <c r="C144" i="25" s="1"/>
  <c r="O144" i="25" s="1"/>
  <c r="B144" i="38"/>
  <c r="C144" i="38" s="1"/>
  <c r="B144" i="23"/>
  <c r="H144" i="24"/>
  <c r="H144" i="21" s="1"/>
  <c r="H144" i="22" s="1"/>
  <c r="K144" i="24"/>
  <c r="K144" i="21" s="1"/>
  <c r="K144" i="22" s="1"/>
  <c r="L142" i="25"/>
  <c r="D141" i="25"/>
  <c r="E141" i="25"/>
  <c r="G144" i="24"/>
  <c r="G144" i="21" s="1"/>
  <c r="G144" i="22" s="1"/>
  <c r="C144" i="23"/>
  <c r="F144" i="23"/>
  <c r="D144" i="23"/>
  <c r="E144" i="23"/>
  <c r="K143" i="23"/>
  <c r="K143" i="25" s="1"/>
  <c r="I143" i="23"/>
  <c r="I143" i="25" s="1"/>
  <c r="J143" i="23"/>
  <c r="J143" i="25" s="1"/>
  <c r="G143" i="23"/>
  <c r="G143" i="25" s="1"/>
  <c r="H143" i="23"/>
  <c r="H143" i="25" s="1"/>
  <c r="M143" i="23"/>
  <c r="J144" i="24"/>
  <c r="J144" i="21" s="1"/>
  <c r="J144" i="22" s="1"/>
  <c r="I144" i="24"/>
  <c r="I144" i="21" s="1"/>
  <c r="I144" i="22" s="1"/>
  <c r="H145" i="24" l="1"/>
  <c r="I145" i="24"/>
  <c r="I145" i="21" s="1"/>
  <c r="I145" i="22" s="1"/>
  <c r="K145" i="24"/>
  <c r="J145" i="24"/>
  <c r="H145" i="21"/>
  <c r="H145" i="22" s="1"/>
  <c r="G145" i="21"/>
  <c r="G145" i="22" s="1"/>
  <c r="J145" i="21"/>
  <c r="J145" i="22" s="1"/>
  <c r="Q145" i="13"/>
  <c r="K145" i="21"/>
  <c r="K145" i="22" s="1"/>
  <c r="L143" i="25"/>
  <c r="E143" i="25" s="1"/>
  <c r="B145" i="25"/>
  <c r="C145" i="25" s="1"/>
  <c r="O145" i="25" s="1"/>
  <c r="B145" i="38"/>
  <c r="C145" i="38" s="1"/>
  <c r="B145" i="23"/>
  <c r="A146" i="23"/>
  <c r="A146" i="24"/>
  <c r="D146" i="24" s="1"/>
  <c r="E146" i="24" s="1"/>
  <c r="E146" i="13"/>
  <c r="D146" i="21" s="1"/>
  <c r="E146" i="21" s="1"/>
  <c r="K146" i="13"/>
  <c r="I146" i="13"/>
  <c r="H146" i="13"/>
  <c r="H146" i="24" s="1"/>
  <c r="J146" i="13"/>
  <c r="G146" i="13"/>
  <c r="C146" i="13"/>
  <c r="C146" i="24" s="1"/>
  <c r="C146" i="21" s="1"/>
  <c r="C146" i="22" s="1"/>
  <c r="B146" i="13"/>
  <c r="B146" i="24" s="1"/>
  <c r="B146" i="21" s="1"/>
  <c r="B146" i="22" s="1"/>
  <c r="O146" i="13"/>
  <c r="A146" i="38"/>
  <c r="M146" i="13"/>
  <c r="N146" i="13"/>
  <c r="A146" i="22"/>
  <c r="A146" i="25"/>
  <c r="L146" i="13"/>
  <c r="A146" i="21"/>
  <c r="A147" i="13"/>
  <c r="K144" i="23"/>
  <c r="K144" i="25" s="1"/>
  <c r="J144" i="23"/>
  <c r="J144" i="25" s="1"/>
  <c r="I144" i="23"/>
  <c r="I144" i="25" s="1"/>
  <c r="H144" i="23"/>
  <c r="H144" i="25" s="1"/>
  <c r="G144" i="23"/>
  <c r="G144" i="25" s="1"/>
  <c r="M144" i="23"/>
  <c r="E142" i="25"/>
  <c r="D142" i="25"/>
  <c r="E145" i="23"/>
  <c r="D145" i="23"/>
  <c r="C145" i="23"/>
  <c r="F145" i="23"/>
  <c r="G146" i="24" l="1"/>
  <c r="G146" i="21" s="1"/>
  <c r="G146" i="22" s="1"/>
  <c r="H146" i="21"/>
  <c r="H146" i="22" s="1"/>
  <c r="I146" i="24"/>
  <c r="I146" i="21" s="1"/>
  <c r="I146" i="22" s="1"/>
  <c r="J146" i="24"/>
  <c r="J146" i="21" s="1"/>
  <c r="J146" i="22" s="1"/>
  <c r="L144" i="25"/>
  <c r="C146" i="23"/>
  <c r="E146" i="23"/>
  <c r="D146" i="23"/>
  <c r="F146" i="23"/>
  <c r="Q146" i="13"/>
  <c r="K146" i="24"/>
  <c r="K146" i="21" s="1"/>
  <c r="K146" i="22" s="1"/>
  <c r="I145" i="23"/>
  <c r="I145" i="25" s="1"/>
  <c r="J145" i="23"/>
  <c r="J145" i="25" s="1"/>
  <c r="K145" i="23"/>
  <c r="K145" i="25" s="1"/>
  <c r="G145" i="23"/>
  <c r="G145" i="25" s="1"/>
  <c r="H145" i="23"/>
  <c r="H145" i="25" s="1"/>
  <c r="M145" i="23"/>
  <c r="A147" i="24"/>
  <c r="D147" i="24" s="1"/>
  <c r="E147" i="24" s="1"/>
  <c r="K147" i="13"/>
  <c r="E147" i="13"/>
  <c r="D147" i="21" s="1"/>
  <c r="E147" i="21" s="1"/>
  <c r="A147" i="23"/>
  <c r="J147" i="13"/>
  <c r="J147" i="24" s="1"/>
  <c r="I147" i="13"/>
  <c r="G147" i="13"/>
  <c r="H147" i="13"/>
  <c r="C147" i="13"/>
  <c r="C147" i="24" s="1"/>
  <c r="C147" i="21" s="1"/>
  <c r="C147" i="22" s="1"/>
  <c r="B147" i="13"/>
  <c r="B147" i="24" s="1"/>
  <c r="B147" i="21" s="1"/>
  <c r="B147" i="22" s="1"/>
  <c r="N147" i="13"/>
  <c r="L147" i="13"/>
  <c r="M147" i="13"/>
  <c r="A147" i="21"/>
  <c r="O147" i="13"/>
  <c r="A147" i="22"/>
  <c r="A147" i="25"/>
  <c r="A147" i="38"/>
  <c r="A148" i="13"/>
  <c r="B146" i="25"/>
  <c r="C146" i="25" s="1"/>
  <c r="O146" i="25" s="1"/>
  <c r="B146" i="38"/>
  <c r="C146" i="38" s="1"/>
  <c r="B146" i="23"/>
  <c r="I147" i="24" l="1"/>
  <c r="K147" i="24"/>
  <c r="G147" i="24"/>
  <c r="G147" i="21" s="1"/>
  <c r="G147" i="22" s="1"/>
  <c r="J147" i="21"/>
  <c r="J147" i="22" s="1"/>
  <c r="I147" i="21"/>
  <c r="I147" i="22" s="1"/>
  <c r="K147" i="21"/>
  <c r="K147" i="22" s="1"/>
  <c r="L145" i="25"/>
  <c r="E145" i="25" s="1"/>
  <c r="B147" i="25"/>
  <c r="C147" i="25" s="1"/>
  <c r="O147" i="25" s="1"/>
  <c r="B147" i="38"/>
  <c r="C147" i="38" s="1"/>
  <c r="B147" i="23"/>
  <c r="A148" i="23"/>
  <c r="K148" i="13"/>
  <c r="E148" i="13"/>
  <c r="D148" i="21" s="1"/>
  <c r="E148" i="21" s="1"/>
  <c r="A148" i="24"/>
  <c r="D148" i="24" s="1"/>
  <c r="E148" i="24" s="1"/>
  <c r="I148" i="13"/>
  <c r="J148" i="13"/>
  <c r="G148" i="13"/>
  <c r="H148" i="13"/>
  <c r="H148" i="24" s="1"/>
  <c r="C148" i="13"/>
  <c r="C148" i="24" s="1"/>
  <c r="C148" i="21" s="1"/>
  <c r="C148" i="22" s="1"/>
  <c r="B148" i="13"/>
  <c r="B148" i="24" s="1"/>
  <c r="B148" i="21" s="1"/>
  <c r="B148" i="22" s="1"/>
  <c r="M148" i="13"/>
  <c r="A148" i="25"/>
  <c r="O148" i="13"/>
  <c r="L148" i="13"/>
  <c r="A148" i="22"/>
  <c r="A148" i="38"/>
  <c r="N148" i="13"/>
  <c r="A148" i="21"/>
  <c r="A149" i="13"/>
  <c r="Q147" i="13"/>
  <c r="H147" i="24"/>
  <c r="H147" i="21" s="1"/>
  <c r="H147" i="22" s="1"/>
  <c r="E147" i="23"/>
  <c r="F147" i="23"/>
  <c r="C147" i="23"/>
  <c r="D147" i="23"/>
  <c r="K146" i="23"/>
  <c r="K146" i="25" s="1"/>
  <c r="J146" i="23"/>
  <c r="J146" i="25" s="1"/>
  <c r="G146" i="23"/>
  <c r="G146" i="25" s="1"/>
  <c r="I146" i="23"/>
  <c r="I146" i="25" s="1"/>
  <c r="H146" i="23"/>
  <c r="H146" i="25" s="1"/>
  <c r="M146" i="23"/>
  <c r="D144" i="25"/>
  <c r="E144" i="25"/>
  <c r="D145" i="25" l="1"/>
  <c r="Q148" i="13"/>
  <c r="J148" i="24"/>
  <c r="J148" i="21" s="1"/>
  <c r="J148" i="22" s="1"/>
  <c r="K148" i="24"/>
  <c r="K148" i="21" s="1"/>
  <c r="K148" i="22" s="1"/>
  <c r="H148" i="21"/>
  <c r="H148" i="22" s="1"/>
  <c r="G148" i="24"/>
  <c r="G148" i="21" s="1"/>
  <c r="G148" i="22" s="1"/>
  <c r="I148" i="24"/>
  <c r="I148" i="21" s="1"/>
  <c r="I148" i="22" s="1"/>
  <c r="L146" i="25"/>
  <c r="K147" i="23"/>
  <c r="K147" i="25" s="1"/>
  <c r="I147" i="23"/>
  <c r="I147" i="25" s="1"/>
  <c r="J147" i="23"/>
  <c r="J147" i="25" s="1"/>
  <c r="H147" i="23"/>
  <c r="H147" i="25" s="1"/>
  <c r="G147" i="23"/>
  <c r="G147" i="25" s="1"/>
  <c r="M147" i="23"/>
  <c r="A149" i="24"/>
  <c r="D149" i="24" s="1"/>
  <c r="E149" i="24" s="1"/>
  <c r="K149" i="13"/>
  <c r="A149" i="23"/>
  <c r="E149" i="13"/>
  <c r="D149" i="21" s="1"/>
  <c r="E149" i="21" s="1"/>
  <c r="J149" i="13"/>
  <c r="J149" i="24" s="1"/>
  <c r="I149" i="13"/>
  <c r="H149" i="13"/>
  <c r="L149" i="13"/>
  <c r="A149" i="21"/>
  <c r="A149" i="22"/>
  <c r="B149" i="13"/>
  <c r="B149" i="24" s="1"/>
  <c r="B149" i="21" s="1"/>
  <c r="B149" i="22" s="1"/>
  <c r="N149" i="13"/>
  <c r="C149" i="13"/>
  <c r="C149" i="24" s="1"/>
  <c r="C149" i="21" s="1"/>
  <c r="C149" i="22" s="1"/>
  <c r="O149" i="13"/>
  <c r="A149" i="25"/>
  <c r="G149" i="13"/>
  <c r="M149" i="13"/>
  <c r="A149" i="38"/>
  <c r="A150" i="13"/>
  <c r="B148" i="25"/>
  <c r="C148" i="25" s="1"/>
  <c r="O148" i="25" s="1"/>
  <c r="B148" i="38"/>
  <c r="C148" i="38" s="1"/>
  <c r="B148" i="23"/>
  <c r="C148" i="23"/>
  <c r="D148" i="23"/>
  <c r="F148" i="23"/>
  <c r="E148" i="23"/>
  <c r="I149" i="24" l="1"/>
  <c r="I149" i="21" s="1"/>
  <c r="I149" i="22" s="1"/>
  <c r="K149" i="24"/>
  <c r="K149" i="21" s="1"/>
  <c r="K149" i="22" s="1"/>
  <c r="G149" i="24"/>
  <c r="G149" i="21" s="1"/>
  <c r="G149" i="22" s="1"/>
  <c r="H149" i="24"/>
  <c r="Q149" i="13"/>
  <c r="A150" i="23"/>
  <c r="E150" i="13"/>
  <c r="D150" i="21" s="1"/>
  <c r="E150" i="21" s="1"/>
  <c r="A150" i="24"/>
  <c r="D150" i="24" s="1"/>
  <c r="E150" i="24" s="1"/>
  <c r="I150" i="13"/>
  <c r="H150" i="13"/>
  <c r="J150" i="13"/>
  <c r="K150" i="13"/>
  <c r="K150" i="24" s="1"/>
  <c r="G150" i="13"/>
  <c r="L150" i="13"/>
  <c r="A150" i="38"/>
  <c r="B150" i="13"/>
  <c r="B150" i="24" s="1"/>
  <c r="B150" i="21" s="1"/>
  <c r="B150" i="22" s="1"/>
  <c r="N150" i="13"/>
  <c r="C150" i="13"/>
  <c r="C150" i="24" s="1"/>
  <c r="C150" i="21" s="1"/>
  <c r="C150" i="22" s="1"/>
  <c r="A150" i="21"/>
  <c r="M150" i="13"/>
  <c r="O150" i="13"/>
  <c r="A150" i="25"/>
  <c r="A150" i="22"/>
  <c r="A151" i="13"/>
  <c r="B149" i="38"/>
  <c r="C149" i="38" s="1"/>
  <c r="B149" i="23"/>
  <c r="B149" i="25"/>
  <c r="C149" i="25" s="1"/>
  <c r="O149" i="25" s="1"/>
  <c r="H149" i="21"/>
  <c r="H149" i="22" s="1"/>
  <c r="E149" i="23"/>
  <c r="C149" i="23"/>
  <c r="D149" i="23"/>
  <c r="F149" i="23"/>
  <c r="L147" i="25"/>
  <c r="J148" i="23"/>
  <c r="J148" i="25" s="1"/>
  <c r="K148" i="23"/>
  <c r="K148" i="25" s="1"/>
  <c r="I148" i="23"/>
  <c r="I148" i="25" s="1"/>
  <c r="H148" i="23"/>
  <c r="H148" i="25" s="1"/>
  <c r="G148" i="23"/>
  <c r="G148" i="25" s="1"/>
  <c r="M148" i="23"/>
  <c r="J149" i="21"/>
  <c r="J149" i="22" s="1"/>
  <c r="D146" i="25"/>
  <c r="E146" i="25"/>
  <c r="H150" i="24" l="1"/>
  <c r="H150" i="21" s="1"/>
  <c r="H150" i="22" s="1"/>
  <c r="G150" i="24"/>
  <c r="G150" i="21" s="1"/>
  <c r="G150" i="22" s="1"/>
  <c r="I150" i="24"/>
  <c r="I150" i="21" s="1"/>
  <c r="I150" i="22" s="1"/>
  <c r="J150" i="24"/>
  <c r="J150" i="21" s="1"/>
  <c r="J150" i="22" s="1"/>
  <c r="D147" i="25"/>
  <c r="E147" i="25"/>
  <c r="I149" i="23"/>
  <c r="I149" i="25" s="1"/>
  <c r="K149" i="23"/>
  <c r="K149" i="25" s="1"/>
  <c r="J149" i="23"/>
  <c r="J149" i="25" s="1"/>
  <c r="G149" i="23"/>
  <c r="G149" i="25" s="1"/>
  <c r="H149" i="23"/>
  <c r="H149" i="25" s="1"/>
  <c r="M149" i="23"/>
  <c r="Q150" i="13"/>
  <c r="C150" i="23"/>
  <c r="E150" i="23"/>
  <c r="F150" i="23"/>
  <c r="D150" i="23"/>
  <c r="L148" i="25"/>
  <c r="A151" i="24"/>
  <c r="D151" i="24" s="1"/>
  <c r="E151" i="24" s="1"/>
  <c r="K151" i="13"/>
  <c r="A151" i="23"/>
  <c r="E151" i="13"/>
  <c r="D151" i="21" s="1"/>
  <c r="E151" i="21" s="1"/>
  <c r="J151" i="13"/>
  <c r="J151" i="24" s="1"/>
  <c r="I151" i="13"/>
  <c r="G151" i="13"/>
  <c r="H151" i="13"/>
  <c r="C151" i="13"/>
  <c r="C151" i="24" s="1"/>
  <c r="C151" i="21" s="1"/>
  <c r="C151" i="22" s="1"/>
  <c r="B151" i="13"/>
  <c r="B151" i="24" s="1"/>
  <c r="B151" i="21" s="1"/>
  <c r="B151" i="22" s="1"/>
  <c r="M151" i="13"/>
  <c r="O151" i="13"/>
  <c r="A151" i="38"/>
  <c r="N151" i="13"/>
  <c r="L151" i="13"/>
  <c r="A151" i="22"/>
  <c r="A151" i="25"/>
  <c r="A151" i="21"/>
  <c r="A152" i="13"/>
  <c r="B150" i="23"/>
  <c r="B150" i="38"/>
  <c r="C150" i="38" s="1"/>
  <c r="B150" i="25"/>
  <c r="C150" i="25" s="1"/>
  <c r="O150" i="25" s="1"/>
  <c r="K150" i="21"/>
  <c r="K150" i="22" s="1"/>
  <c r="G151" i="24" l="1"/>
  <c r="G151" i="21" s="1"/>
  <c r="G151" i="22" s="1"/>
  <c r="I151" i="24"/>
  <c r="I151" i="21" s="1"/>
  <c r="I151" i="22" s="1"/>
  <c r="J151" i="21"/>
  <c r="J151" i="22" s="1"/>
  <c r="H151" i="24"/>
  <c r="H151" i="21" s="1"/>
  <c r="H151" i="22" s="1"/>
  <c r="K151" i="24"/>
  <c r="K151" i="21" s="1"/>
  <c r="K151" i="22" s="1"/>
  <c r="A152" i="23"/>
  <c r="K152" i="13"/>
  <c r="A152" i="24"/>
  <c r="D152" i="24" s="1"/>
  <c r="E152" i="24" s="1"/>
  <c r="E152" i="13"/>
  <c r="D152" i="21" s="1"/>
  <c r="E152" i="21" s="1"/>
  <c r="I152" i="13"/>
  <c r="G152" i="13"/>
  <c r="H152" i="13"/>
  <c r="H152" i="24" s="1"/>
  <c r="C152" i="13"/>
  <c r="C152" i="24" s="1"/>
  <c r="C152" i="21" s="1"/>
  <c r="C152" i="22" s="1"/>
  <c r="M152" i="13"/>
  <c r="A152" i="25"/>
  <c r="O152" i="13"/>
  <c r="J152" i="13"/>
  <c r="B152" i="13"/>
  <c r="B152" i="24" s="1"/>
  <c r="B152" i="21" s="1"/>
  <c r="B152" i="22" s="1"/>
  <c r="L152" i="13"/>
  <c r="A152" i="21"/>
  <c r="N152" i="13"/>
  <c r="A152" i="22"/>
  <c r="A152" i="38"/>
  <c r="A153" i="13"/>
  <c r="Q151" i="13"/>
  <c r="E151" i="23"/>
  <c r="F151" i="23"/>
  <c r="D151" i="23"/>
  <c r="C151" i="23"/>
  <c r="B151" i="25"/>
  <c r="C151" i="25" s="1"/>
  <c r="O151" i="25" s="1"/>
  <c r="B151" i="38"/>
  <c r="C151" i="38" s="1"/>
  <c r="B151" i="23"/>
  <c r="K150" i="23"/>
  <c r="K150" i="25" s="1"/>
  <c r="J150" i="23"/>
  <c r="J150" i="25" s="1"/>
  <c r="G150" i="23"/>
  <c r="G150" i="25" s="1"/>
  <c r="I150" i="23"/>
  <c r="I150" i="25" s="1"/>
  <c r="H150" i="23"/>
  <c r="H150" i="25" s="1"/>
  <c r="M150" i="23"/>
  <c r="L149" i="25"/>
  <c r="E148" i="25"/>
  <c r="D148" i="25"/>
  <c r="G152" i="24" l="1"/>
  <c r="K152" i="24"/>
  <c r="I152" i="24"/>
  <c r="I152" i="21" s="1"/>
  <c r="I152" i="22" s="1"/>
  <c r="J152" i="24"/>
  <c r="J152" i="21" s="1"/>
  <c r="J152" i="22" s="1"/>
  <c r="G152" i="21"/>
  <c r="G152" i="22" s="1"/>
  <c r="A153" i="24"/>
  <c r="D153" i="24" s="1"/>
  <c r="E153" i="24" s="1"/>
  <c r="K153" i="13"/>
  <c r="E153" i="13"/>
  <c r="D153" i="21" s="1"/>
  <c r="E153" i="21" s="1"/>
  <c r="A153" i="23"/>
  <c r="J153" i="13"/>
  <c r="J153" i="24" s="1"/>
  <c r="G153" i="13"/>
  <c r="H153" i="13"/>
  <c r="I153" i="13"/>
  <c r="C153" i="13"/>
  <c r="C153" i="24" s="1"/>
  <c r="C153" i="21" s="1"/>
  <c r="C153" i="22" s="1"/>
  <c r="M153" i="13"/>
  <c r="A153" i="21"/>
  <c r="A153" i="22"/>
  <c r="O153" i="13"/>
  <c r="B153" i="13"/>
  <c r="B153" i="24" s="1"/>
  <c r="B153" i="21" s="1"/>
  <c r="B153" i="22" s="1"/>
  <c r="L153" i="13"/>
  <c r="A153" i="38"/>
  <c r="N153" i="13"/>
  <c r="A153" i="25"/>
  <c r="A154" i="13"/>
  <c r="H152" i="21"/>
  <c r="H152" i="22" s="1"/>
  <c r="E149" i="25"/>
  <c r="D149" i="25"/>
  <c r="L150" i="25"/>
  <c r="Q152" i="13"/>
  <c r="K152" i="21"/>
  <c r="K152" i="22" s="1"/>
  <c r="K151" i="23"/>
  <c r="K151" i="25" s="1"/>
  <c r="I151" i="23"/>
  <c r="I151" i="25" s="1"/>
  <c r="J151" i="23"/>
  <c r="J151" i="25" s="1"/>
  <c r="G151" i="23"/>
  <c r="G151" i="25" s="1"/>
  <c r="M151" i="23"/>
  <c r="H151" i="23"/>
  <c r="H151" i="25" s="1"/>
  <c r="B152" i="25"/>
  <c r="C152" i="25" s="1"/>
  <c r="O152" i="25" s="1"/>
  <c r="B152" i="38"/>
  <c r="C152" i="38" s="1"/>
  <c r="B152" i="23"/>
  <c r="C152" i="23"/>
  <c r="F152" i="23"/>
  <c r="D152" i="23"/>
  <c r="E152" i="23"/>
  <c r="G153" i="24" l="1"/>
  <c r="K153" i="24"/>
  <c r="Q153" i="13"/>
  <c r="H153" i="24"/>
  <c r="H153" i="21" s="1"/>
  <c r="H153" i="22" s="1"/>
  <c r="I153" i="24"/>
  <c r="I153" i="21" s="1"/>
  <c r="I153" i="22" s="1"/>
  <c r="A154" i="23"/>
  <c r="A154" i="24"/>
  <c r="D154" i="24" s="1"/>
  <c r="E154" i="24" s="1"/>
  <c r="E154" i="13"/>
  <c r="D154" i="21" s="1"/>
  <c r="E154" i="21" s="1"/>
  <c r="K154" i="13"/>
  <c r="I154" i="13"/>
  <c r="H154" i="13"/>
  <c r="H154" i="24" s="1"/>
  <c r="J154" i="13"/>
  <c r="G154" i="13"/>
  <c r="C154" i="13"/>
  <c r="C154" i="24" s="1"/>
  <c r="C154" i="21" s="1"/>
  <c r="C154" i="22" s="1"/>
  <c r="O154" i="13"/>
  <c r="A154" i="38"/>
  <c r="M154" i="13"/>
  <c r="B154" i="13"/>
  <c r="B154" i="24" s="1"/>
  <c r="B154" i="21" s="1"/>
  <c r="B154" i="22" s="1"/>
  <c r="N154" i="13"/>
  <c r="A154" i="22"/>
  <c r="A154" i="25"/>
  <c r="L154" i="13"/>
  <c r="A154" i="21"/>
  <c r="A155" i="13"/>
  <c r="L151" i="25"/>
  <c r="B153" i="25"/>
  <c r="C153" i="25" s="1"/>
  <c r="O153" i="25" s="1"/>
  <c r="B153" i="38"/>
  <c r="C153" i="38" s="1"/>
  <c r="B153" i="23"/>
  <c r="G153" i="21"/>
  <c r="G153" i="22" s="1"/>
  <c r="K153" i="21"/>
  <c r="K153" i="22" s="1"/>
  <c r="J152" i="23"/>
  <c r="J152" i="25" s="1"/>
  <c r="K152" i="23"/>
  <c r="K152" i="25" s="1"/>
  <c r="I152" i="23"/>
  <c r="I152" i="25" s="1"/>
  <c r="H152" i="23"/>
  <c r="H152" i="25" s="1"/>
  <c r="G152" i="23"/>
  <c r="G152" i="25" s="1"/>
  <c r="M152" i="23"/>
  <c r="J153" i="21"/>
  <c r="J153" i="22" s="1"/>
  <c r="D150" i="25"/>
  <c r="E150" i="25"/>
  <c r="E153" i="23"/>
  <c r="D153" i="23"/>
  <c r="C153" i="23"/>
  <c r="F153" i="23"/>
  <c r="J154" i="24" l="1"/>
  <c r="J154" i="21" s="1"/>
  <c r="J154" i="22" s="1"/>
  <c r="Q154" i="13"/>
  <c r="I154" i="24"/>
  <c r="I154" i="21" s="1"/>
  <c r="I154" i="22" s="1"/>
  <c r="G154" i="24"/>
  <c r="G154" i="21" s="1"/>
  <c r="G154" i="22" s="1"/>
  <c r="K154" i="24"/>
  <c r="K154" i="21" s="1"/>
  <c r="K154" i="22" s="1"/>
  <c r="H154" i="21"/>
  <c r="H154" i="22" s="1"/>
  <c r="L152" i="25"/>
  <c r="A155" i="24"/>
  <c r="D155" i="24" s="1"/>
  <c r="E155" i="24" s="1"/>
  <c r="K155" i="13"/>
  <c r="E155" i="13"/>
  <c r="D155" i="21" s="1"/>
  <c r="E155" i="21" s="1"/>
  <c r="J155" i="13"/>
  <c r="I155" i="13"/>
  <c r="I155" i="24" s="1"/>
  <c r="G155" i="13"/>
  <c r="H155" i="13"/>
  <c r="C155" i="13"/>
  <c r="C155" i="24" s="1"/>
  <c r="C155" i="21" s="1"/>
  <c r="C155" i="22" s="1"/>
  <c r="B155" i="13"/>
  <c r="B155" i="24" s="1"/>
  <c r="B155" i="21" s="1"/>
  <c r="B155" i="22" s="1"/>
  <c r="A155" i="23"/>
  <c r="N155" i="13"/>
  <c r="L155" i="13"/>
  <c r="A155" i="21"/>
  <c r="M155" i="13"/>
  <c r="O155" i="13"/>
  <c r="A155" i="38"/>
  <c r="A155" i="25"/>
  <c r="A155" i="22"/>
  <c r="A156" i="13"/>
  <c r="I153" i="23"/>
  <c r="I153" i="25" s="1"/>
  <c r="J153" i="23"/>
  <c r="J153" i="25" s="1"/>
  <c r="K153" i="23"/>
  <c r="K153" i="25" s="1"/>
  <c r="G153" i="23"/>
  <c r="G153" i="25" s="1"/>
  <c r="H153" i="23"/>
  <c r="H153" i="25" s="1"/>
  <c r="M153" i="23"/>
  <c r="D151" i="25"/>
  <c r="E151" i="25"/>
  <c r="B154" i="38"/>
  <c r="C154" i="38" s="1"/>
  <c r="B154" i="25"/>
  <c r="C154" i="25" s="1"/>
  <c r="O154" i="25" s="1"/>
  <c r="B154" i="23"/>
  <c r="C154" i="23"/>
  <c r="E154" i="23"/>
  <c r="D154" i="23"/>
  <c r="F154" i="23"/>
  <c r="I155" i="21" l="1"/>
  <c r="I155" i="22" s="1"/>
  <c r="H155" i="24"/>
  <c r="H155" i="21" s="1"/>
  <c r="H155" i="22" s="1"/>
  <c r="G155" i="24"/>
  <c r="G155" i="21" s="1"/>
  <c r="G155" i="22" s="1"/>
  <c r="K155" i="24"/>
  <c r="K155" i="21" s="1"/>
  <c r="K155" i="22" s="1"/>
  <c r="J155" i="24"/>
  <c r="J155" i="21" s="1"/>
  <c r="J155" i="22" s="1"/>
  <c r="E155" i="23"/>
  <c r="F155" i="23"/>
  <c r="D155" i="23"/>
  <c r="C155" i="23"/>
  <c r="A156" i="23"/>
  <c r="K156" i="13"/>
  <c r="A156" i="24"/>
  <c r="D156" i="24" s="1"/>
  <c r="E156" i="24" s="1"/>
  <c r="I156" i="13"/>
  <c r="E156" i="13"/>
  <c r="D156" i="21" s="1"/>
  <c r="E156" i="21" s="1"/>
  <c r="J156" i="13"/>
  <c r="G156" i="13"/>
  <c r="G156" i="24" s="1"/>
  <c r="H156" i="13"/>
  <c r="B156" i="13"/>
  <c r="B156" i="24" s="1"/>
  <c r="B156" i="21" s="1"/>
  <c r="B156" i="22" s="1"/>
  <c r="N156" i="13"/>
  <c r="A156" i="25"/>
  <c r="L156" i="13"/>
  <c r="C156" i="13"/>
  <c r="C156" i="24" s="1"/>
  <c r="C156" i="21" s="1"/>
  <c r="C156" i="22" s="1"/>
  <c r="M156" i="13"/>
  <c r="A156" i="38"/>
  <c r="O156" i="13"/>
  <c r="A156" i="22"/>
  <c r="A156" i="21"/>
  <c r="A157" i="13"/>
  <c r="B155" i="25"/>
  <c r="C155" i="25" s="1"/>
  <c r="O155" i="25" s="1"/>
  <c r="B155" i="38"/>
  <c r="C155" i="38" s="1"/>
  <c r="B155" i="23"/>
  <c r="K154" i="23"/>
  <c r="K154" i="25" s="1"/>
  <c r="J154" i="23"/>
  <c r="J154" i="25" s="1"/>
  <c r="G154" i="23"/>
  <c r="G154" i="25" s="1"/>
  <c r="I154" i="23"/>
  <c r="I154" i="25" s="1"/>
  <c r="H154" i="23"/>
  <c r="H154" i="25" s="1"/>
  <c r="M154" i="23"/>
  <c r="L153" i="25"/>
  <c r="Q155" i="13"/>
  <c r="D152" i="25"/>
  <c r="E152" i="25"/>
  <c r="G156" i="21" l="1"/>
  <c r="G156" i="22" s="1"/>
  <c r="J156" i="24"/>
  <c r="J156" i="21" s="1"/>
  <c r="J156" i="22" s="1"/>
  <c r="H156" i="24"/>
  <c r="H156" i="21" s="1"/>
  <c r="H156" i="22" s="1"/>
  <c r="I156" i="24"/>
  <c r="I156" i="21" s="1"/>
  <c r="I156" i="22" s="1"/>
  <c r="A157" i="24"/>
  <c r="D157" i="24" s="1"/>
  <c r="E157" i="24" s="1"/>
  <c r="K157" i="13"/>
  <c r="K157" i="24" s="1"/>
  <c r="E157" i="13"/>
  <c r="D157" i="21" s="1"/>
  <c r="E157" i="21" s="1"/>
  <c r="J157" i="13"/>
  <c r="A157" i="23"/>
  <c r="I157" i="13"/>
  <c r="I157" i="24" s="1"/>
  <c r="G157" i="13"/>
  <c r="H157" i="13"/>
  <c r="B157" i="13"/>
  <c r="B157" i="24" s="1"/>
  <c r="B157" i="21" s="1"/>
  <c r="B157" i="22" s="1"/>
  <c r="L157" i="13"/>
  <c r="A157" i="21"/>
  <c r="A157" i="22"/>
  <c r="N157" i="13"/>
  <c r="M157" i="13"/>
  <c r="C157" i="13"/>
  <c r="C157" i="24" s="1"/>
  <c r="C157" i="21" s="1"/>
  <c r="C157" i="22" s="1"/>
  <c r="O157" i="13"/>
  <c r="A157" i="25"/>
  <c r="A157" i="38"/>
  <c r="A158" i="13"/>
  <c r="E153" i="25"/>
  <c r="D153" i="25"/>
  <c r="K156" i="24"/>
  <c r="K156" i="21" s="1"/>
  <c r="K156" i="22" s="1"/>
  <c r="L154" i="25"/>
  <c r="B156" i="38"/>
  <c r="C156" i="38" s="1"/>
  <c r="B156" i="23"/>
  <c r="B156" i="25"/>
  <c r="C156" i="25" s="1"/>
  <c r="O156" i="25" s="1"/>
  <c r="C156" i="23"/>
  <c r="D156" i="23"/>
  <c r="E156" i="23"/>
  <c r="F156" i="23"/>
  <c r="K155" i="23"/>
  <c r="K155" i="25" s="1"/>
  <c r="I155" i="23"/>
  <c r="I155" i="25" s="1"/>
  <c r="J155" i="23"/>
  <c r="J155" i="25" s="1"/>
  <c r="G155" i="23"/>
  <c r="G155" i="25" s="1"/>
  <c r="H155" i="23"/>
  <c r="H155" i="25" s="1"/>
  <c r="M155" i="23"/>
  <c r="Q156" i="13"/>
  <c r="H157" i="24" l="1"/>
  <c r="H157" i="21" s="1"/>
  <c r="H157" i="22" s="1"/>
  <c r="J157" i="24"/>
  <c r="J157" i="21" s="1"/>
  <c r="J157" i="22" s="1"/>
  <c r="I157" i="21"/>
  <c r="I157" i="22" s="1"/>
  <c r="G157" i="24"/>
  <c r="G157" i="21" s="1"/>
  <c r="G157" i="22" s="1"/>
  <c r="A158" i="23"/>
  <c r="E158" i="13"/>
  <c r="D158" i="21" s="1"/>
  <c r="E158" i="21" s="1"/>
  <c r="A158" i="24"/>
  <c r="D158" i="24" s="1"/>
  <c r="E158" i="24" s="1"/>
  <c r="K158" i="13"/>
  <c r="I158" i="13"/>
  <c r="H158" i="13"/>
  <c r="J158" i="13"/>
  <c r="J158" i="24" s="1"/>
  <c r="G158" i="13"/>
  <c r="B158" i="13"/>
  <c r="B158" i="24" s="1"/>
  <c r="B158" i="21" s="1"/>
  <c r="B158" i="22" s="1"/>
  <c r="O158" i="13"/>
  <c r="A158" i="38"/>
  <c r="M158" i="13"/>
  <c r="C158" i="13"/>
  <c r="C158" i="24" s="1"/>
  <c r="C158" i="21" s="1"/>
  <c r="C158" i="22" s="1"/>
  <c r="N158" i="13"/>
  <c r="L158" i="13"/>
  <c r="A158" i="21"/>
  <c r="A158" i="22"/>
  <c r="A158" i="25"/>
  <c r="A159" i="13"/>
  <c r="J156" i="23"/>
  <c r="J156" i="25" s="1"/>
  <c r="K156" i="23"/>
  <c r="K156" i="25" s="1"/>
  <c r="I156" i="23"/>
  <c r="I156" i="25" s="1"/>
  <c r="H156" i="23"/>
  <c r="H156" i="25" s="1"/>
  <c r="G156" i="23"/>
  <c r="G156" i="25" s="1"/>
  <c r="M156" i="23"/>
  <c r="D154" i="25"/>
  <c r="E154" i="25"/>
  <c r="Q157" i="13"/>
  <c r="K157" i="21"/>
  <c r="K157" i="22" s="1"/>
  <c r="L155" i="25"/>
  <c r="B157" i="23"/>
  <c r="B157" i="25"/>
  <c r="C157" i="25" s="1"/>
  <c r="O157" i="25" s="1"/>
  <c r="B157" i="38"/>
  <c r="C157" i="38" s="1"/>
  <c r="E157" i="23"/>
  <c r="C157" i="23"/>
  <c r="D157" i="23"/>
  <c r="F157" i="23"/>
  <c r="I158" i="24" l="1"/>
  <c r="H158" i="24"/>
  <c r="H158" i="21" s="1"/>
  <c r="H158" i="22" s="1"/>
  <c r="G158" i="24"/>
  <c r="G158" i="21" s="1"/>
  <c r="G158" i="22" s="1"/>
  <c r="K158" i="24"/>
  <c r="L156" i="25"/>
  <c r="B158" i="38"/>
  <c r="C158" i="38" s="1"/>
  <c r="B158" i="23"/>
  <c r="B158" i="25"/>
  <c r="C158" i="25" s="1"/>
  <c r="O158" i="25" s="1"/>
  <c r="I158" i="21"/>
  <c r="I158" i="22" s="1"/>
  <c r="C158" i="23"/>
  <c r="E158" i="23"/>
  <c r="D158" i="23"/>
  <c r="F158" i="23"/>
  <c r="D155" i="25"/>
  <c r="E155" i="25"/>
  <c r="K158" i="21"/>
  <c r="K158" i="22" s="1"/>
  <c r="K157" i="23"/>
  <c r="K157" i="25" s="1"/>
  <c r="I157" i="23"/>
  <c r="I157" i="25" s="1"/>
  <c r="J157" i="23"/>
  <c r="J157" i="25" s="1"/>
  <c r="G157" i="23"/>
  <c r="G157" i="25" s="1"/>
  <c r="H157" i="23"/>
  <c r="H157" i="25" s="1"/>
  <c r="M157" i="23"/>
  <c r="A159" i="24"/>
  <c r="D159" i="24" s="1"/>
  <c r="E159" i="24" s="1"/>
  <c r="K159" i="13"/>
  <c r="A159" i="23"/>
  <c r="E159" i="13"/>
  <c r="D159" i="21" s="1"/>
  <c r="E159" i="21" s="1"/>
  <c r="J159" i="13"/>
  <c r="J159" i="24" s="1"/>
  <c r="I159" i="13"/>
  <c r="G159" i="13"/>
  <c r="H159" i="13"/>
  <c r="C159" i="13"/>
  <c r="C159" i="24" s="1"/>
  <c r="C159" i="21" s="1"/>
  <c r="C159" i="22" s="1"/>
  <c r="B159" i="13"/>
  <c r="B159" i="24" s="1"/>
  <c r="B159" i="21" s="1"/>
  <c r="B159" i="22" s="1"/>
  <c r="N159" i="13"/>
  <c r="L159" i="13"/>
  <c r="M159" i="13"/>
  <c r="A159" i="22"/>
  <c r="A159" i="25"/>
  <c r="O159" i="13"/>
  <c r="A159" i="38"/>
  <c r="A159" i="21"/>
  <c r="A160" i="13"/>
  <c r="Q158" i="13"/>
  <c r="J158" i="21"/>
  <c r="J158" i="22" s="1"/>
  <c r="J159" i="21" l="1"/>
  <c r="J159" i="22" s="1"/>
  <c r="G159" i="24"/>
  <c r="G159" i="21" s="1"/>
  <c r="G159" i="22" s="1"/>
  <c r="I159" i="24"/>
  <c r="I159" i="21" s="1"/>
  <c r="I159" i="22" s="1"/>
  <c r="K159" i="24"/>
  <c r="K159" i="21" s="1"/>
  <c r="K159" i="22" s="1"/>
  <c r="H159" i="24"/>
  <c r="H159" i="21" s="1"/>
  <c r="H159" i="22" s="1"/>
  <c r="A160" i="23"/>
  <c r="A160" i="24"/>
  <c r="D160" i="24" s="1"/>
  <c r="E160" i="24" s="1"/>
  <c r="E160" i="13"/>
  <c r="D160" i="21" s="1"/>
  <c r="E160" i="21" s="1"/>
  <c r="K160" i="13"/>
  <c r="G160" i="13"/>
  <c r="H160" i="13"/>
  <c r="H160" i="24" s="1"/>
  <c r="I160" i="13"/>
  <c r="J160" i="13"/>
  <c r="L160" i="13"/>
  <c r="A160" i="25"/>
  <c r="C160" i="13"/>
  <c r="C160" i="24" s="1"/>
  <c r="C160" i="21" s="1"/>
  <c r="C160" i="22" s="1"/>
  <c r="N160" i="13"/>
  <c r="A160" i="21"/>
  <c r="B160" i="13"/>
  <c r="B160" i="24" s="1"/>
  <c r="B160" i="21" s="1"/>
  <c r="B160" i="22" s="1"/>
  <c r="M160" i="13"/>
  <c r="O160" i="13"/>
  <c r="A160" i="38"/>
  <c r="A160" i="22"/>
  <c r="A161" i="13"/>
  <c r="E159" i="23"/>
  <c r="C159" i="23"/>
  <c r="D159" i="23"/>
  <c r="F159" i="23"/>
  <c r="B159" i="25"/>
  <c r="C159" i="25" s="1"/>
  <c r="O159" i="25" s="1"/>
  <c r="B159" i="38"/>
  <c r="C159" i="38" s="1"/>
  <c r="B159" i="23"/>
  <c r="J158" i="23"/>
  <c r="J158" i="25" s="1"/>
  <c r="K158" i="23"/>
  <c r="K158" i="25" s="1"/>
  <c r="G158" i="23"/>
  <c r="G158" i="25" s="1"/>
  <c r="I158" i="23"/>
  <c r="I158" i="25" s="1"/>
  <c r="H158" i="23"/>
  <c r="H158" i="25" s="1"/>
  <c r="M158" i="23"/>
  <c r="L157" i="25"/>
  <c r="D156" i="25"/>
  <c r="E156" i="25"/>
  <c r="Q159" i="13"/>
  <c r="I160" i="24" l="1"/>
  <c r="I160" i="21"/>
  <c r="I160" i="22" s="1"/>
  <c r="J160" i="24"/>
  <c r="J160" i="21" s="1"/>
  <c r="J160" i="22" s="1"/>
  <c r="K160" i="24"/>
  <c r="H160" i="21"/>
  <c r="H160" i="22" s="1"/>
  <c r="L158" i="25"/>
  <c r="D158" i="25" s="1"/>
  <c r="G160" i="24"/>
  <c r="G160" i="21" s="1"/>
  <c r="G160" i="22" s="1"/>
  <c r="K160" i="21"/>
  <c r="K160" i="22" s="1"/>
  <c r="E157" i="25"/>
  <c r="D157" i="25"/>
  <c r="K159" i="23"/>
  <c r="K159" i="25" s="1"/>
  <c r="I159" i="23"/>
  <c r="I159" i="25" s="1"/>
  <c r="J159" i="23"/>
  <c r="J159" i="25" s="1"/>
  <c r="G159" i="23"/>
  <c r="G159" i="25" s="1"/>
  <c r="H159" i="23"/>
  <c r="H159" i="25" s="1"/>
  <c r="M159" i="23"/>
  <c r="B160" i="25"/>
  <c r="C160" i="25" s="1"/>
  <c r="O160" i="25" s="1"/>
  <c r="B160" i="23"/>
  <c r="B160" i="38"/>
  <c r="C160" i="38" s="1"/>
  <c r="A161" i="24"/>
  <c r="D161" i="24" s="1"/>
  <c r="E161" i="24" s="1"/>
  <c r="K161" i="13"/>
  <c r="E161" i="13"/>
  <c r="D161" i="21" s="1"/>
  <c r="E161" i="21" s="1"/>
  <c r="A161" i="23"/>
  <c r="J161" i="13"/>
  <c r="J161" i="24" s="1"/>
  <c r="I161" i="13"/>
  <c r="G161" i="13"/>
  <c r="H161" i="13"/>
  <c r="L161" i="13"/>
  <c r="A161" i="21"/>
  <c r="A161" i="22"/>
  <c r="C161" i="13"/>
  <c r="C161" i="24" s="1"/>
  <c r="C161" i="21" s="1"/>
  <c r="C161" i="22" s="1"/>
  <c r="N161" i="13"/>
  <c r="O161" i="13"/>
  <c r="A161" i="38"/>
  <c r="B161" i="13"/>
  <c r="B161" i="24" s="1"/>
  <c r="B161" i="21" s="1"/>
  <c r="B161" i="22" s="1"/>
  <c r="M161" i="13"/>
  <c r="A161" i="25"/>
  <c r="A162" i="13"/>
  <c r="Q160" i="13"/>
  <c r="C160" i="23"/>
  <c r="F160" i="23"/>
  <c r="D160" i="23"/>
  <c r="E160" i="23"/>
  <c r="I161" i="24" l="1"/>
  <c r="K161" i="24"/>
  <c r="H161" i="24"/>
  <c r="H161" i="21" s="1"/>
  <c r="H161" i="22" s="1"/>
  <c r="E158" i="25"/>
  <c r="I161" i="21"/>
  <c r="I161" i="22" s="1"/>
  <c r="J161" i="21"/>
  <c r="J161" i="22" s="1"/>
  <c r="G161" i="24"/>
  <c r="G161" i="21" s="1"/>
  <c r="G161" i="22" s="1"/>
  <c r="A162" i="23"/>
  <c r="A162" i="24"/>
  <c r="D162" i="24" s="1"/>
  <c r="E162" i="24" s="1"/>
  <c r="E162" i="13"/>
  <c r="D162" i="21" s="1"/>
  <c r="E162" i="21" s="1"/>
  <c r="K162" i="13"/>
  <c r="H162" i="13"/>
  <c r="J162" i="13"/>
  <c r="J162" i="24" s="1"/>
  <c r="I162" i="13"/>
  <c r="G162" i="13"/>
  <c r="O162" i="13"/>
  <c r="A162" i="38"/>
  <c r="C162" i="13"/>
  <c r="C162" i="24" s="1"/>
  <c r="C162" i="21" s="1"/>
  <c r="C162" i="22" s="1"/>
  <c r="M162" i="13"/>
  <c r="B162" i="13"/>
  <c r="B162" i="24" s="1"/>
  <c r="B162" i="21" s="1"/>
  <c r="B162" i="22" s="1"/>
  <c r="N162" i="13"/>
  <c r="A162" i="22"/>
  <c r="A162" i="25"/>
  <c r="L162" i="13"/>
  <c r="A162" i="21"/>
  <c r="A163" i="13"/>
  <c r="J160" i="23"/>
  <c r="J160" i="25" s="1"/>
  <c r="K160" i="23"/>
  <c r="I160" i="23"/>
  <c r="I160" i="25" s="1"/>
  <c r="H160" i="23"/>
  <c r="H160" i="25" s="1"/>
  <c r="G160" i="23"/>
  <c r="G160" i="25" s="1"/>
  <c r="M160" i="23"/>
  <c r="K161" i="21"/>
  <c r="K161" i="22" s="1"/>
  <c r="L159" i="25"/>
  <c r="Q161" i="13"/>
  <c r="K160" i="25"/>
  <c r="B161" i="25"/>
  <c r="C161" i="25" s="1"/>
  <c r="O161" i="25" s="1"/>
  <c r="B161" i="23"/>
  <c r="B161" i="38"/>
  <c r="C161" i="38" s="1"/>
  <c r="E161" i="23"/>
  <c r="D161" i="23"/>
  <c r="C161" i="23"/>
  <c r="F161" i="23"/>
  <c r="I162" i="24" l="1"/>
  <c r="I162" i="21" s="1"/>
  <c r="I162" i="22" s="1"/>
  <c r="Q162" i="13"/>
  <c r="H162" i="24"/>
  <c r="H162" i="21" s="1"/>
  <c r="H162" i="22" s="1"/>
  <c r="G162" i="24"/>
  <c r="K162" i="24"/>
  <c r="K162" i="21" s="1"/>
  <c r="K162" i="22" s="1"/>
  <c r="L160" i="25"/>
  <c r="D160" i="25" s="1"/>
  <c r="J162" i="21"/>
  <c r="J162" i="22" s="1"/>
  <c r="G162" i="21"/>
  <c r="G162" i="22" s="1"/>
  <c r="I161" i="23"/>
  <c r="I161" i="25" s="1"/>
  <c r="J161" i="23"/>
  <c r="J161" i="25" s="1"/>
  <c r="G161" i="23"/>
  <c r="G161" i="25" s="1"/>
  <c r="H161" i="23"/>
  <c r="H161" i="25" s="1"/>
  <c r="K161" i="23"/>
  <c r="K161" i="25" s="1"/>
  <c r="M161" i="23"/>
  <c r="A163" i="24"/>
  <c r="D163" i="24" s="1"/>
  <c r="E163" i="24" s="1"/>
  <c r="K163" i="13"/>
  <c r="E163" i="13"/>
  <c r="D163" i="21" s="1"/>
  <c r="E163" i="21" s="1"/>
  <c r="A163" i="23"/>
  <c r="J163" i="13"/>
  <c r="J163" i="24" s="1"/>
  <c r="I163" i="13"/>
  <c r="G163" i="13"/>
  <c r="H163" i="13"/>
  <c r="C163" i="13"/>
  <c r="C163" i="24" s="1"/>
  <c r="C163" i="21" s="1"/>
  <c r="C163" i="22" s="1"/>
  <c r="B163" i="13"/>
  <c r="B163" i="24" s="1"/>
  <c r="B163" i="21" s="1"/>
  <c r="B163" i="22" s="1"/>
  <c r="N163" i="13"/>
  <c r="L163" i="13"/>
  <c r="M163" i="13"/>
  <c r="A163" i="21"/>
  <c r="O163" i="13"/>
  <c r="A163" i="22"/>
  <c r="A163" i="25"/>
  <c r="A163" i="38"/>
  <c r="A164" i="13"/>
  <c r="E159" i="25"/>
  <c r="D159" i="25"/>
  <c r="B162" i="25"/>
  <c r="C162" i="25" s="1"/>
  <c r="O162" i="25" s="1"/>
  <c r="B162" i="38"/>
  <c r="C162" i="38" s="1"/>
  <c r="B162" i="23"/>
  <c r="C162" i="23"/>
  <c r="D162" i="23"/>
  <c r="F162" i="23"/>
  <c r="E162" i="23"/>
  <c r="G163" i="24" l="1"/>
  <c r="G163" i="21" s="1"/>
  <c r="G163" i="22" s="1"/>
  <c r="I163" i="24"/>
  <c r="I163" i="21" s="1"/>
  <c r="I163" i="22" s="1"/>
  <c r="E160" i="25"/>
  <c r="H163" i="24"/>
  <c r="H163" i="21" s="1"/>
  <c r="H163" i="22" s="1"/>
  <c r="K163" i="24"/>
  <c r="K163" i="21" s="1"/>
  <c r="K163" i="22" s="1"/>
  <c r="A164" i="23"/>
  <c r="K164" i="13"/>
  <c r="E164" i="13"/>
  <c r="D164" i="21" s="1"/>
  <c r="E164" i="21" s="1"/>
  <c r="A164" i="24"/>
  <c r="D164" i="24" s="1"/>
  <c r="E164" i="24" s="1"/>
  <c r="G164" i="13"/>
  <c r="H164" i="13"/>
  <c r="J164" i="13"/>
  <c r="I164" i="13"/>
  <c r="I164" i="24" s="1"/>
  <c r="M164" i="13"/>
  <c r="A164" i="25"/>
  <c r="B164" i="13"/>
  <c r="B164" i="24" s="1"/>
  <c r="B164" i="21" s="1"/>
  <c r="B164" i="22" s="1"/>
  <c r="O164" i="13"/>
  <c r="C164" i="13"/>
  <c r="C164" i="24" s="1"/>
  <c r="C164" i="21" s="1"/>
  <c r="C164" i="22" s="1"/>
  <c r="L164" i="13"/>
  <c r="A164" i="22"/>
  <c r="A164" i="38"/>
  <c r="N164" i="13"/>
  <c r="A164" i="21"/>
  <c r="A165" i="13"/>
  <c r="K162" i="23"/>
  <c r="K162" i="25" s="1"/>
  <c r="J162" i="23"/>
  <c r="J162" i="25" s="1"/>
  <c r="G162" i="23"/>
  <c r="G162" i="25" s="1"/>
  <c r="I162" i="23"/>
  <c r="I162" i="25" s="1"/>
  <c r="H162" i="23"/>
  <c r="H162" i="25" s="1"/>
  <c r="M162" i="23"/>
  <c r="J163" i="21"/>
  <c r="J163" i="22" s="1"/>
  <c r="Q163" i="13"/>
  <c r="E163" i="23"/>
  <c r="F163" i="23"/>
  <c r="C163" i="23"/>
  <c r="D163" i="23"/>
  <c r="L161" i="25"/>
  <c r="B163" i="25"/>
  <c r="C163" i="25" s="1"/>
  <c r="O163" i="25" s="1"/>
  <c r="B163" i="23"/>
  <c r="B163" i="38"/>
  <c r="C163" i="38" s="1"/>
  <c r="H164" i="24" l="1"/>
  <c r="H164" i="21" s="1"/>
  <c r="H164" i="22" s="1"/>
  <c r="K164" i="24"/>
  <c r="J164" i="24"/>
  <c r="J164" i="21" s="1"/>
  <c r="J164" i="22" s="1"/>
  <c r="G164" i="24"/>
  <c r="G164" i="21" s="1"/>
  <c r="G164" i="22" s="1"/>
  <c r="I164" i="21"/>
  <c r="I164" i="22" s="1"/>
  <c r="E161" i="25"/>
  <c r="D161" i="25"/>
  <c r="A165" i="23"/>
  <c r="A165" i="24"/>
  <c r="D165" i="24" s="1"/>
  <c r="E165" i="24" s="1"/>
  <c r="E165" i="13"/>
  <c r="D165" i="21" s="1"/>
  <c r="E165" i="21" s="1"/>
  <c r="J165" i="13"/>
  <c r="J165" i="24" s="1"/>
  <c r="I165" i="13"/>
  <c r="K165" i="13"/>
  <c r="K165" i="24" s="1"/>
  <c r="H165" i="13"/>
  <c r="L165" i="13"/>
  <c r="A165" i="21"/>
  <c r="A165" i="22"/>
  <c r="G165" i="13"/>
  <c r="B165" i="13"/>
  <c r="B165" i="24" s="1"/>
  <c r="B165" i="21" s="1"/>
  <c r="B165" i="22" s="1"/>
  <c r="N165" i="13"/>
  <c r="C165" i="13"/>
  <c r="C165" i="24" s="1"/>
  <c r="C165" i="21" s="1"/>
  <c r="C165" i="22" s="1"/>
  <c r="O165" i="13"/>
  <c r="A165" i="25"/>
  <c r="M165" i="13"/>
  <c r="A165" i="38"/>
  <c r="A166" i="13"/>
  <c r="B164" i="38"/>
  <c r="C164" i="38" s="1"/>
  <c r="B164" i="23"/>
  <c r="B164" i="25"/>
  <c r="C164" i="25" s="1"/>
  <c r="O164" i="25" s="1"/>
  <c r="K163" i="23"/>
  <c r="K163" i="25" s="1"/>
  <c r="J163" i="23"/>
  <c r="J163" i="25" s="1"/>
  <c r="I163" i="23"/>
  <c r="I163" i="25" s="1"/>
  <c r="H163" i="23"/>
  <c r="H163" i="25" s="1"/>
  <c r="M163" i="23"/>
  <c r="G163" i="23"/>
  <c r="G163" i="25" s="1"/>
  <c r="L162" i="25"/>
  <c r="Q164" i="13"/>
  <c r="K164" i="21"/>
  <c r="K164" i="22" s="1"/>
  <c r="C164" i="23"/>
  <c r="D164" i="23"/>
  <c r="F164" i="23"/>
  <c r="E164" i="23"/>
  <c r="I165" i="24" l="1"/>
  <c r="I165" i="21" s="1"/>
  <c r="I165" i="22" s="1"/>
  <c r="G165" i="24"/>
  <c r="G165" i="21" s="1"/>
  <c r="G165" i="22" s="1"/>
  <c r="H165" i="24"/>
  <c r="H165" i="21"/>
  <c r="H165" i="22" s="1"/>
  <c r="A166" i="24"/>
  <c r="D166" i="24" s="1"/>
  <c r="E166" i="24" s="1"/>
  <c r="K166" i="13"/>
  <c r="E166" i="13"/>
  <c r="D166" i="21" s="1"/>
  <c r="E166" i="21" s="1"/>
  <c r="A166" i="23"/>
  <c r="J166" i="13"/>
  <c r="J166" i="24" s="1"/>
  <c r="H166" i="13"/>
  <c r="I166" i="13"/>
  <c r="G166" i="13"/>
  <c r="N166" i="13"/>
  <c r="A166" i="38"/>
  <c r="B166" i="13"/>
  <c r="B166" i="24" s="1"/>
  <c r="B166" i="21" s="1"/>
  <c r="B166" i="22" s="1"/>
  <c r="L166" i="13"/>
  <c r="C166" i="13"/>
  <c r="C166" i="24" s="1"/>
  <c r="C166" i="21" s="1"/>
  <c r="C166" i="22" s="1"/>
  <c r="M166" i="13"/>
  <c r="A166" i="21"/>
  <c r="O166" i="13"/>
  <c r="A166" i="22"/>
  <c r="A166" i="25"/>
  <c r="A167" i="13"/>
  <c r="K165" i="21"/>
  <c r="K165" i="22" s="1"/>
  <c r="D162" i="25"/>
  <c r="E162" i="25"/>
  <c r="L163" i="25"/>
  <c r="C165" i="23"/>
  <c r="E165" i="23"/>
  <c r="F165" i="23"/>
  <c r="D165" i="23"/>
  <c r="J164" i="23"/>
  <c r="J164" i="25" s="1"/>
  <c r="K164" i="23"/>
  <c r="K164" i="25" s="1"/>
  <c r="I164" i="23"/>
  <c r="I164" i="25" s="1"/>
  <c r="H164" i="23"/>
  <c r="H164" i="25" s="1"/>
  <c r="G164" i="23"/>
  <c r="G164" i="25" s="1"/>
  <c r="M164" i="23"/>
  <c r="B165" i="38"/>
  <c r="C165" i="38" s="1"/>
  <c r="B165" i="25"/>
  <c r="C165" i="25" s="1"/>
  <c r="O165" i="25" s="1"/>
  <c r="B165" i="23"/>
  <c r="Q165" i="13"/>
  <c r="J165" i="21"/>
  <c r="J165" i="22" s="1"/>
  <c r="H166" i="24" l="1"/>
  <c r="H166" i="21" s="1"/>
  <c r="H166" i="22" s="1"/>
  <c r="K166" i="24"/>
  <c r="K166" i="21" s="1"/>
  <c r="K166" i="22" s="1"/>
  <c r="G166" i="24"/>
  <c r="G166" i="21" s="1"/>
  <c r="G166" i="22" s="1"/>
  <c r="I166" i="24"/>
  <c r="I166" i="21" s="1"/>
  <c r="I166" i="22" s="1"/>
  <c r="L164" i="25"/>
  <c r="K165" i="23"/>
  <c r="K165" i="25" s="1"/>
  <c r="J165" i="23"/>
  <c r="J165" i="25" s="1"/>
  <c r="I165" i="23"/>
  <c r="I165" i="25" s="1"/>
  <c r="G165" i="23"/>
  <c r="G165" i="25" s="1"/>
  <c r="H165" i="23"/>
  <c r="H165" i="25" s="1"/>
  <c r="M165" i="23"/>
  <c r="J166" i="21"/>
  <c r="J166" i="22" s="1"/>
  <c r="D163" i="25"/>
  <c r="E163" i="25"/>
  <c r="Q166" i="13"/>
  <c r="E166" i="23"/>
  <c r="F166" i="23"/>
  <c r="D166" i="23"/>
  <c r="C166" i="23"/>
  <c r="A167" i="23"/>
  <c r="K167" i="13"/>
  <c r="A167" i="24"/>
  <c r="D167" i="24" s="1"/>
  <c r="E167" i="24" s="1"/>
  <c r="J167" i="13"/>
  <c r="I167" i="13"/>
  <c r="G167" i="13"/>
  <c r="H167" i="13"/>
  <c r="H167" i="24" s="1"/>
  <c r="C167" i="13"/>
  <c r="C167" i="24" s="1"/>
  <c r="C167" i="21" s="1"/>
  <c r="C167" i="22" s="1"/>
  <c r="B167" i="13"/>
  <c r="B167" i="24" s="1"/>
  <c r="B167" i="21" s="1"/>
  <c r="B167" i="22" s="1"/>
  <c r="E167" i="13"/>
  <c r="D167" i="21" s="1"/>
  <c r="E167" i="21" s="1"/>
  <c r="N167" i="13"/>
  <c r="L167" i="13"/>
  <c r="A167" i="38"/>
  <c r="M167" i="13"/>
  <c r="A167" i="22"/>
  <c r="A167" i="25"/>
  <c r="O167" i="13"/>
  <c r="A167" i="21"/>
  <c r="A168" i="13"/>
  <c r="B166" i="23"/>
  <c r="B166" i="25"/>
  <c r="C166" i="25" s="1"/>
  <c r="O166" i="25" s="1"/>
  <c r="B166" i="38"/>
  <c r="C166" i="38" s="1"/>
  <c r="I167" i="24" l="1"/>
  <c r="G167" i="24"/>
  <c r="G167" i="21" s="1"/>
  <c r="G167" i="22" s="1"/>
  <c r="K167" i="24"/>
  <c r="K167" i="21" s="1"/>
  <c r="K167" i="22" s="1"/>
  <c r="J167" i="24"/>
  <c r="J167" i="21" s="1"/>
  <c r="J167" i="22" s="1"/>
  <c r="A168" i="24"/>
  <c r="D168" i="24" s="1"/>
  <c r="E168" i="24" s="1"/>
  <c r="K168" i="13"/>
  <c r="E168" i="13"/>
  <c r="D168" i="21" s="1"/>
  <c r="E168" i="21" s="1"/>
  <c r="G168" i="13"/>
  <c r="H168" i="13"/>
  <c r="H168" i="24" s="1"/>
  <c r="I168" i="13"/>
  <c r="A168" i="23"/>
  <c r="J168" i="13"/>
  <c r="C168" i="13"/>
  <c r="C168" i="24" s="1"/>
  <c r="C168" i="21" s="1"/>
  <c r="C168" i="22" s="1"/>
  <c r="M168" i="13"/>
  <c r="A168" i="25"/>
  <c r="O168" i="13"/>
  <c r="B168" i="13"/>
  <c r="B168" i="24" s="1"/>
  <c r="B168" i="21" s="1"/>
  <c r="B168" i="22" s="1"/>
  <c r="L168" i="13"/>
  <c r="A168" i="21"/>
  <c r="N168" i="13"/>
  <c r="A168" i="22"/>
  <c r="A168" i="38"/>
  <c r="A169" i="13"/>
  <c r="H167" i="21"/>
  <c r="H167" i="22" s="1"/>
  <c r="B167" i="25"/>
  <c r="C167" i="25" s="1"/>
  <c r="O167" i="25" s="1"/>
  <c r="B167" i="23"/>
  <c r="B167" i="38"/>
  <c r="C167" i="38" s="1"/>
  <c r="I167" i="21"/>
  <c r="I167" i="22" s="1"/>
  <c r="C167" i="23"/>
  <c r="D167" i="23"/>
  <c r="F167" i="23"/>
  <c r="E167" i="23"/>
  <c r="Q167" i="13"/>
  <c r="J166" i="23"/>
  <c r="J166" i="25" s="1"/>
  <c r="K166" i="23"/>
  <c r="K166" i="25" s="1"/>
  <c r="G166" i="23"/>
  <c r="G166" i="25" s="1"/>
  <c r="I166" i="23"/>
  <c r="I166" i="25" s="1"/>
  <c r="H166" i="23"/>
  <c r="H166" i="25" s="1"/>
  <c r="M166" i="23"/>
  <c r="L165" i="25"/>
  <c r="E164" i="25"/>
  <c r="D164" i="25"/>
  <c r="J168" i="24" l="1"/>
  <c r="J168" i="21" s="1"/>
  <c r="J168" i="22" s="1"/>
  <c r="G168" i="24"/>
  <c r="G168" i="21" s="1"/>
  <c r="G168" i="22" s="1"/>
  <c r="L166" i="25"/>
  <c r="D166" i="25" s="1"/>
  <c r="I168" i="24"/>
  <c r="I168" i="21" s="1"/>
  <c r="I168" i="22" s="1"/>
  <c r="K168" i="24"/>
  <c r="E165" i="25"/>
  <c r="D165" i="25"/>
  <c r="K167" i="23"/>
  <c r="K167" i="25" s="1"/>
  <c r="J167" i="23"/>
  <c r="J167" i="25" s="1"/>
  <c r="I167" i="23"/>
  <c r="I167" i="25" s="1"/>
  <c r="G167" i="23"/>
  <c r="G167" i="25" s="1"/>
  <c r="H167" i="23"/>
  <c r="H167" i="25" s="1"/>
  <c r="M167" i="23"/>
  <c r="A169" i="23"/>
  <c r="E169" i="13"/>
  <c r="D169" i="21" s="1"/>
  <c r="E169" i="21" s="1"/>
  <c r="A169" i="24"/>
  <c r="D169" i="24" s="1"/>
  <c r="E169" i="24" s="1"/>
  <c r="K169" i="13"/>
  <c r="J169" i="13"/>
  <c r="I169" i="13"/>
  <c r="G169" i="13"/>
  <c r="G169" i="24" s="1"/>
  <c r="H169" i="13"/>
  <c r="C169" i="13"/>
  <c r="C169" i="24" s="1"/>
  <c r="C169" i="21" s="1"/>
  <c r="C169" i="22" s="1"/>
  <c r="L169" i="13"/>
  <c r="A169" i="21"/>
  <c r="A169" i="22"/>
  <c r="N169" i="13"/>
  <c r="B169" i="13"/>
  <c r="B169" i="24" s="1"/>
  <c r="B169" i="21" s="1"/>
  <c r="B169" i="22" s="1"/>
  <c r="M169" i="13"/>
  <c r="O169" i="13"/>
  <c r="A169" i="38"/>
  <c r="A169" i="25"/>
  <c r="A170" i="13"/>
  <c r="E168" i="23"/>
  <c r="C168" i="23"/>
  <c r="D168" i="23"/>
  <c r="F168" i="23"/>
  <c r="Q168" i="13"/>
  <c r="K168" i="21"/>
  <c r="K168" i="22" s="1"/>
  <c r="B168" i="38"/>
  <c r="C168" i="38" s="1"/>
  <c r="B168" i="25"/>
  <c r="C168" i="25" s="1"/>
  <c r="O168" i="25" s="1"/>
  <c r="B168" i="23"/>
  <c r="H168" i="21"/>
  <c r="H168" i="22" s="1"/>
  <c r="H169" i="24" l="1"/>
  <c r="H169" i="21" s="1"/>
  <c r="H169" i="22" s="1"/>
  <c r="K169" i="24"/>
  <c r="I169" i="24"/>
  <c r="I169" i="21" s="1"/>
  <c r="I169" i="22" s="1"/>
  <c r="J169" i="24"/>
  <c r="J169" i="21" s="1"/>
  <c r="J169" i="22" s="1"/>
  <c r="E166" i="25"/>
  <c r="K169" i="21"/>
  <c r="K169" i="22" s="1"/>
  <c r="G169" i="21"/>
  <c r="G169" i="22" s="1"/>
  <c r="J168" i="23"/>
  <c r="J168" i="25" s="1"/>
  <c r="I168" i="23"/>
  <c r="I168" i="25" s="1"/>
  <c r="K168" i="23"/>
  <c r="K168" i="25" s="1"/>
  <c r="H168" i="23"/>
  <c r="H168" i="25" s="1"/>
  <c r="G168" i="23"/>
  <c r="G168" i="25" s="1"/>
  <c r="M168" i="23"/>
  <c r="C169" i="23"/>
  <c r="E169" i="23"/>
  <c r="D169" i="23"/>
  <c r="F169" i="23"/>
  <c r="L167" i="25"/>
  <c r="A170" i="24"/>
  <c r="D170" i="24" s="1"/>
  <c r="E170" i="24" s="1"/>
  <c r="K170" i="13"/>
  <c r="A170" i="23"/>
  <c r="E170" i="13"/>
  <c r="D170" i="21" s="1"/>
  <c r="E170" i="21" s="1"/>
  <c r="J170" i="13"/>
  <c r="J170" i="24" s="1"/>
  <c r="H170" i="13"/>
  <c r="I170" i="13"/>
  <c r="G170" i="13"/>
  <c r="C170" i="13"/>
  <c r="C170" i="24" s="1"/>
  <c r="C170" i="21" s="1"/>
  <c r="C170" i="22" s="1"/>
  <c r="O170" i="13"/>
  <c r="A170" i="38"/>
  <c r="M170" i="13"/>
  <c r="B170" i="13"/>
  <c r="B170" i="24" s="1"/>
  <c r="B170" i="21" s="1"/>
  <c r="B170" i="22" s="1"/>
  <c r="A170" i="22"/>
  <c r="A170" i="25"/>
  <c r="N170" i="13"/>
  <c r="L170" i="13"/>
  <c r="A170" i="21"/>
  <c r="A171" i="13"/>
  <c r="B169" i="38"/>
  <c r="C169" i="38" s="1"/>
  <c r="B169" i="25"/>
  <c r="C169" i="25" s="1"/>
  <c r="O169" i="25" s="1"/>
  <c r="B169" i="23"/>
  <c r="Q169" i="13"/>
  <c r="Q170" i="13" l="1"/>
  <c r="I170" i="24"/>
  <c r="I170" i="21" s="1"/>
  <c r="I170" i="22" s="1"/>
  <c r="H170" i="24"/>
  <c r="H170" i="21" s="1"/>
  <c r="H170" i="22" s="1"/>
  <c r="K170" i="24"/>
  <c r="K170" i="21" s="1"/>
  <c r="K170" i="22" s="1"/>
  <c r="L168" i="25"/>
  <c r="E168" i="25" s="1"/>
  <c r="G170" i="24"/>
  <c r="G170" i="21" s="1"/>
  <c r="G170" i="22" s="1"/>
  <c r="K169" i="23"/>
  <c r="K169" i="25" s="1"/>
  <c r="J169" i="23"/>
  <c r="J169" i="25" s="1"/>
  <c r="I169" i="23"/>
  <c r="I169" i="25" s="1"/>
  <c r="G169" i="23"/>
  <c r="G169" i="25" s="1"/>
  <c r="H169" i="23"/>
  <c r="H169" i="25" s="1"/>
  <c r="M169" i="23"/>
  <c r="A171" i="23"/>
  <c r="K171" i="13"/>
  <c r="E171" i="13"/>
  <c r="D171" i="21" s="1"/>
  <c r="E171" i="21" s="1"/>
  <c r="J171" i="13"/>
  <c r="I171" i="13"/>
  <c r="A171" i="24"/>
  <c r="D171" i="24" s="1"/>
  <c r="E171" i="24" s="1"/>
  <c r="G171" i="13"/>
  <c r="H171" i="13"/>
  <c r="C171" i="13"/>
  <c r="C171" i="24" s="1"/>
  <c r="C171" i="21" s="1"/>
  <c r="C171" i="22" s="1"/>
  <c r="B171" i="13"/>
  <c r="B171" i="24" s="1"/>
  <c r="B171" i="21" s="1"/>
  <c r="B171" i="22" s="1"/>
  <c r="N171" i="13"/>
  <c r="L171" i="13"/>
  <c r="A171" i="21"/>
  <c r="M171" i="13"/>
  <c r="O171" i="13"/>
  <c r="A171" i="38"/>
  <c r="A171" i="25"/>
  <c r="A171" i="22"/>
  <c r="A172" i="13"/>
  <c r="E170" i="23"/>
  <c r="F170" i="23"/>
  <c r="C170" i="23"/>
  <c r="D170" i="23"/>
  <c r="B170" i="23"/>
  <c r="B170" i="25"/>
  <c r="C170" i="25" s="1"/>
  <c r="O170" i="25" s="1"/>
  <c r="B170" i="38"/>
  <c r="C170" i="38" s="1"/>
  <c r="J170" i="21"/>
  <c r="J170" i="22" s="1"/>
  <c r="D167" i="25"/>
  <c r="E167" i="25"/>
  <c r="D168" i="25" l="1"/>
  <c r="G171" i="24"/>
  <c r="G171" i="21"/>
  <c r="G171" i="22" s="1"/>
  <c r="H171" i="24"/>
  <c r="H171" i="21" s="1"/>
  <c r="H171" i="22" s="1"/>
  <c r="K170" i="23"/>
  <c r="K170" i="25" s="1"/>
  <c r="J170" i="23"/>
  <c r="J170" i="25" s="1"/>
  <c r="G170" i="23"/>
  <c r="G170" i="25" s="1"/>
  <c r="I170" i="23"/>
  <c r="I170" i="25" s="1"/>
  <c r="H170" i="23"/>
  <c r="H170" i="25" s="1"/>
  <c r="M170" i="23"/>
  <c r="I171" i="24"/>
  <c r="I171" i="21" s="1"/>
  <c r="I171" i="22" s="1"/>
  <c r="C171" i="23"/>
  <c r="F171" i="23"/>
  <c r="D171" i="23"/>
  <c r="E171" i="23"/>
  <c r="Q171" i="13"/>
  <c r="J171" i="24"/>
  <c r="J171" i="21" s="1"/>
  <c r="J171" i="22" s="1"/>
  <c r="A172" i="24"/>
  <c r="D172" i="24" s="1"/>
  <c r="E172" i="24" s="1"/>
  <c r="K172" i="13"/>
  <c r="A172" i="23"/>
  <c r="G172" i="13"/>
  <c r="H172" i="13"/>
  <c r="H172" i="24" s="1"/>
  <c r="E172" i="13"/>
  <c r="D172" i="21" s="1"/>
  <c r="E172" i="21" s="1"/>
  <c r="J172" i="13"/>
  <c r="B172" i="13"/>
  <c r="B172" i="24" s="1"/>
  <c r="B172" i="21" s="1"/>
  <c r="B172" i="22" s="1"/>
  <c r="N172" i="13"/>
  <c r="A172" i="25"/>
  <c r="L172" i="13"/>
  <c r="I172" i="13"/>
  <c r="M172" i="13"/>
  <c r="A172" i="38"/>
  <c r="C172" i="13"/>
  <c r="C172" i="24" s="1"/>
  <c r="C172" i="21" s="1"/>
  <c r="C172" i="22" s="1"/>
  <c r="O172" i="13"/>
  <c r="A172" i="22"/>
  <c r="A172" i="21"/>
  <c r="A173" i="13"/>
  <c r="B171" i="25"/>
  <c r="C171" i="25" s="1"/>
  <c r="O171" i="25" s="1"/>
  <c r="B171" i="38"/>
  <c r="C171" i="38" s="1"/>
  <c r="B171" i="23"/>
  <c r="K171" i="24"/>
  <c r="K171" i="21" s="1"/>
  <c r="K171" i="22" s="1"/>
  <c r="L169" i="25"/>
  <c r="I172" i="24" l="1"/>
  <c r="G172" i="24"/>
  <c r="J172" i="24"/>
  <c r="J172" i="21" s="1"/>
  <c r="J172" i="22" s="1"/>
  <c r="K172" i="24"/>
  <c r="K172" i="21" s="1"/>
  <c r="K172" i="22" s="1"/>
  <c r="I172" i="21"/>
  <c r="I172" i="22" s="1"/>
  <c r="A173" i="23"/>
  <c r="A173" i="24"/>
  <c r="D173" i="24" s="1"/>
  <c r="E173" i="24" s="1"/>
  <c r="E173" i="13"/>
  <c r="D173" i="21" s="1"/>
  <c r="E173" i="21" s="1"/>
  <c r="J173" i="13"/>
  <c r="K173" i="13"/>
  <c r="I173" i="13"/>
  <c r="I173" i="24" s="1"/>
  <c r="G173" i="13"/>
  <c r="H173" i="13"/>
  <c r="B173" i="13"/>
  <c r="B173" i="24" s="1"/>
  <c r="B173" i="21" s="1"/>
  <c r="B173" i="22" s="1"/>
  <c r="L173" i="13"/>
  <c r="A173" i="21"/>
  <c r="A173" i="22"/>
  <c r="N173" i="13"/>
  <c r="O173" i="13"/>
  <c r="A173" i="25"/>
  <c r="C173" i="13"/>
  <c r="C173" i="24" s="1"/>
  <c r="C173" i="21" s="1"/>
  <c r="C173" i="22" s="1"/>
  <c r="M173" i="13"/>
  <c r="A173" i="38"/>
  <c r="A174" i="13"/>
  <c r="K171" i="23"/>
  <c r="K171" i="25" s="1"/>
  <c r="J171" i="23"/>
  <c r="J171" i="25" s="1"/>
  <c r="I171" i="23"/>
  <c r="I171" i="25" s="1"/>
  <c r="G171" i="23"/>
  <c r="G171" i="25" s="1"/>
  <c r="H171" i="23"/>
  <c r="H171" i="25" s="1"/>
  <c r="M171" i="23"/>
  <c r="E169" i="25"/>
  <c r="D169" i="25"/>
  <c r="H172" i="21"/>
  <c r="H172" i="22" s="1"/>
  <c r="L170" i="25"/>
  <c r="B172" i="23"/>
  <c r="B172" i="25"/>
  <c r="C172" i="25" s="1"/>
  <c r="O172" i="25" s="1"/>
  <c r="B172" i="38"/>
  <c r="C172" i="38" s="1"/>
  <c r="G172" i="21"/>
  <c r="G172" i="22" s="1"/>
  <c r="Q172" i="13"/>
  <c r="E172" i="23"/>
  <c r="D172" i="23"/>
  <c r="C172" i="23"/>
  <c r="F172" i="23"/>
  <c r="I173" i="21" l="1"/>
  <c r="I173" i="22" s="1"/>
  <c r="H173" i="24"/>
  <c r="H173" i="21" s="1"/>
  <c r="H173" i="22" s="1"/>
  <c r="J173" i="24"/>
  <c r="J173" i="21" s="1"/>
  <c r="J173" i="22" s="1"/>
  <c r="G173" i="24"/>
  <c r="G173" i="21" s="1"/>
  <c r="G173" i="22" s="1"/>
  <c r="K173" i="24"/>
  <c r="K173" i="21" s="1"/>
  <c r="K173" i="22" s="1"/>
  <c r="L171" i="25"/>
  <c r="D170" i="25"/>
  <c r="E170" i="25"/>
  <c r="A174" i="24"/>
  <c r="D174" i="24" s="1"/>
  <c r="E174" i="24" s="1"/>
  <c r="K174" i="13"/>
  <c r="E174" i="13"/>
  <c r="D174" i="21" s="1"/>
  <c r="E174" i="21" s="1"/>
  <c r="A174" i="23"/>
  <c r="J174" i="13"/>
  <c r="J174" i="24" s="1"/>
  <c r="H174" i="13"/>
  <c r="G174" i="13"/>
  <c r="G174" i="24" s="1"/>
  <c r="I174" i="13"/>
  <c r="B174" i="13"/>
  <c r="B174" i="24" s="1"/>
  <c r="B174" i="21" s="1"/>
  <c r="B174" i="22" s="1"/>
  <c r="O174" i="13"/>
  <c r="A174" i="38"/>
  <c r="M174" i="13"/>
  <c r="N174" i="13"/>
  <c r="C174" i="13"/>
  <c r="C174" i="24" s="1"/>
  <c r="C174" i="21" s="1"/>
  <c r="C174" i="22" s="1"/>
  <c r="L174" i="13"/>
  <c r="A174" i="21"/>
  <c r="A174" i="22"/>
  <c r="A174" i="25"/>
  <c r="A175" i="13"/>
  <c r="J172" i="23"/>
  <c r="J172" i="25" s="1"/>
  <c r="K172" i="23"/>
  <c r="K172" i="25" s="1"/>
  <c r="I172" i="23"/>
  <c r="I172" i="25" s="1"/>
  <c r="H172" i="23"/>
  <c r="H172" i="25" s="1"/>
  <c r="G172" i="23"/>
  <c r="G172" i="25" s="1"/>
  <c r="M172" i="23"/>
  <c r="Q173" i="13"/>
  <c r="B173" i="38"/>
  <c r="C173" i="38" s="1"/>
  <c r="B173" i="25"/>
  <c r="C173" i="25" s="1"/>
  <c r="O173" i="25" s="1"/>
  <c r="B173" i="23"/>
  <c r="C173" i="23"/>
  <c r="E173" i="23"/>
  <c r="F173" i="23"/>
  <c r="D173" i="23"/>
  <c r="H174" i="24" l="1"/>
  <c r="H174" i="21" s="1"/>
  <c r="H174" i="22" s="1"/>
  <c r="K174" i="24"/>
  <c r="G174" i="21"/>
  <c r="G174" i="22" s="1"/>
  <c r="J174" i="21"/>
  <c r="J174" i="22" s="1"/>
  <c r="I174" i="24"/>
  <c r="I174" i="21" s="1"/>
  <c r="I174" i="22" s="1"/>
  <c r="L172" i="25"/>
  <c r="E174" i="23"/>
  <c r="F174" i="23"/>
  <c r="D174" i="23"/>
  <c r="C174" i="23"/>
  <c r="A175" i="23"/>
  <c r="K175" i="13"/>
  <c r="A175" i="24"/>
  <c r="D175" i="24" s="1"/>
  <c r="E175" i="24" s="1"/>
  <c r="J175" i="13"/>
  <c r="I175" i="13"/>
  <c r="E175" i="13"/>
  <c r="D175" i="21" s="1"/>
  <c r="E175" i="21" s="1"/>
  <c r="G175" i="13"/>
  <c r="G175" i="24" s="1"/>
  <c r="H175" i="13"/>
  <c r="C175" i="13"/>
  <c r="C175" i="24" s="1"/>
  <c r="C175" i="21" s="1"/>
  <c r="C175" i="22" s="1"/>
  <c r="B175" i="13"/>
  <c r="B175" i="24" s="1"/>
  <c r="B175" i="21" s="1"/>
  <c r="B175" i="22" s="1"/>
  <c r="N175" i="13"/>
  <c r="L175" i="13"/>
  <c r="A175" i="22"/>
  <c r="A175" i="25"/>
  <c r="M175" i="13"/>
  <c r="A175" i="38"/>
  <c r="O175" i="13"/>
  <c r="A175" i="21"/>
  <c r="A176" i="13"/>
  <c r="Q174" i="13"/>
  <c r="K174" i="21"/>
  <c r="K174" i="22" s="1"/>
  <c r="D171" i="25"/>
  <c r="E171" i="25"/>
  <c r="K173" i="23"/>
  <c r="K173" i="25" s="1"/>
  <c r="J173" i="23"/>
  <c r="J173" i="25" s="1"/>
  <c r="I173" i="23"/>
  <c r="I173" i="25" s="1"/>
  <c r="G173" i="23"/>
  <c r="G173" i="25" s="1"/>
  <c r="H173" i="23"/>
  <c r="H173" i="25" s="1"/>
  <c r="M173" i="23"/>
  <c r="B174" i="38"/>
  <c r="C174" i="38" s="1"/>
  <c r="B174" i="23"/>
  <c r="B174" i="25"/>
  <c r="C174" i="25" s="1"/>
  <c r="O174" i="25" s="1"/>
  <c r="I175" i="24" l="1"/>
  <c r="H175" i="24"/>
  <c r="H175" i="21" s="1"/>
  <c r="H175" i="22" s="1"/>
  <c r="J175" i="24"/>
  <c r="J175" i="21" s="1"/>
  <c r="J175" i="22" s="1"/>
  <c r="K175" i="24"/>
  <c r="K175" i="21" s="1"/>
  <c r="K175" i="22" s="1"/>
  <c r="I175" i="21"/>
  <c r="I175" i="22" s="1"/>
  <c r="C175" i="23"/>
  <c r="D175" i="23"/>
  <c r="F175" i="23"/>
  <c r="E175" i="23"/>
  <c r="L173" i="25"/>
  <c r="Q175" i="13"/>
  <c r="J174" i="23"/>
  <c r="J174" i="25" s="1"/>
  <c r="K174" i="23"/>
  <c r="K174" i="25" s="1"/>
  <c r="G174" i="23"/>
  <c r="G174" i="25" s="1"/>
  <c r="I174" i="23"/>
  <c r="I174" i="25" s="1"/>
  <c r="H174" i="23"/>
  <c r="H174" i="25" s="1"/>
  <c r="M174" i="23"/>
  <c r="A176" i="24"/>
  <c r="D176" i="24" s="1"/>
  <c r="E176" i="24" s="1"/>
  <c r="K176" i="13"/>
  <c r="E176" i="13"/>
  <c r="D176" i="21" s="1"/>
  <c r="E176" i="21" s="1"/>
  <c r="G176" i="13"/>
  <c r="H176" i="13"/>
  <c r="H176" i="24" s="1"/>
  <c r="A176" i="23"/>
  <c r="J176" i="13"/>
  <c r="I176" i="13"/>
  <c r="L176" i="13"/>
  <c r="A176" i="25"/>
  <c r="C176" i="13"/>
  <c r="C176" i="24" s="1"/>
  <c r="C176" i="21" s="1"/>
  <c r="C176" i="22" s="1"/>
  <c r="O176" i="13"/>
  <c r="A176" i="21"/>
  <c r="B176" i="13"/>
  <c r="B176" i="24" s="1"/>
  <c r="B176" i="21" s="1"/>
  <c r="B176" i="22" s="1"/>
  <c r="M176" i="13"/>
  <c r="N176" i="13"/>
  <c r="A176" i="38"/>
  <c r="A176" i="22"/>
  <c r="A177" i="13"/>
  <c r="G175" i="21"/>
  <c r="G175" i="22" s="1"/>
  <c r="B175" i="25"/>
  <c r="C175" i="25" s="1"/>
  <c r="O175" i="25" s="1"/>
  <c r="B175" i="38"/>
  <c r="C175" i="38" s="1"/>
  <c r="B175" i="23"/>
  <c r="E172" i="25"/>
  <c r="D172" i="25"/>
  <c r="K176" i="24" l="1"/>
  <c r="I176" i="24"/>
  <c r="I176" i="21" s="1"/>
  <c r="I176" i="22" s="1"/>
  <c r="G176" i="24"/>
  <c r="G176" i="21" s="1"/>
  <c r="G176" i="22" s="1"/>
  <c r="J176" i="24"/>
  <c r="J176" i="21" s="1"/>
  <c r="J176" i="22" s="1"/>
  <c r="K176" i="21"/>
  <c r="K176" i="22" s="1"/>
  <c r="H176" i="21"/>
  <c r="H176" i="22" s="1"/>
  <c r="L174" i="25"/>
  <c r="A177" i="23"/>
  <c r="E177" i="13"/>
  <c r="D177" i="21" s="1"/>
  <c r="E177" i="21" s="1"/>
  <c r="A177" i="24"/>
  <c r="D177" i="24" s="1"/>
  <c r="E177" i="24" s="1"/>
  <c r="K177" i="13"/>
  <c r="J177" i="13"/>
  <c r="I177" i="13"/>
  <c r="G177" i="13"/>
  <c r="G177" i="24" s="1"/>
  <c r="H177" i="13"/>
  <c r="L177" i="13"/>
  <c r="A177" i="21"/>
  <c r="A177" i="22"/>
  <c r="C177" i="13"/>
  <c r="C177" i="24" s="1"/>
  <c r="C177" i="21" s="1"/>
  <c r="C177" i="22" s="1"/>
  <c r="B177" i="13"/>
  <c r="B177" i="24" s="1"/>
  <c r="B177" i="21" s="1"/>
  <c r="B177" i="22" s="1"/>
  <c r="M177" i="13"/>
  <c r="A177" i="38"/>
  <c r="N177" i="13"/>
  <c r="O177" i="13"/>
  <c r="A177" i="25"/>
  <c r="A178" i="13"/>
  <c r="B176" i="25"/>
  <c r="C176" i="25" s="1"/>
  <c r="O176" i="25" s="1"/>
  <c r="B176" i="23"/>
  <c r="B176" i="38"/>
  <c r="C176" i="38" s="1"/>
  <c r="E176" i="23"/>
  <c r="C176" i="23"/>
  <c r="D176" i="23"/>
  <c r="F176" i="23"/>
  <c r="E173" i="25"/>
  <c r="D173" i="25"/>
  <c r="K175" i="23"/>
  <c r="K175" i="25" s="1"/>
  <c r="J175" i="23"/>
  <c r="J175" i="25" s="1"/>
  <c r="I175" i="23"/>
  <c r="I175" i="25" s="1"/>
  <c r="G175" i="23"/>
  <c r="G175" i="25" s="1"/>
  <c r="M175" i="23"/>
  <c r="H175" i="23"/>
  <c r="H175" i="25" s="1"/>
  <c r="Q176" i="13"/>
  <c r="I177" i="24" l="1"/>
  <c r="I177" i="21" s="1"/>
  <c r="I177" i="22" s="1"/>
  <c r="H177" i="24"/>
  <c r="H177" i="21" s="1"/>
  <c r="H177" i="22" s="1"/>
  <c r="K177" i="24"/>
  <c r="K177" i="21" s="1"/>
  <c r="K177" i="22" s="1"/>
  <c r="G177" i="21"/>
  <c r="G177" i="22" s="1"/>
  <c r="J176" i="23"/>
  <c r="J176" i="25" s="1"/>
  <c r="I176" i="23"/>
  <c r="I176" i="25" s="1"/>
  <c r="H176" i="23"/>
  <c r="H176" i="25" s="1"/>
  <c r="G176" i="23"/>
  <c r="G176" i="25" s="1"/>
  <c r="K176" i="23"/>
  <c r="K176" i="25" s="1"/>
  <c r="M176" i="23"/>
  <c r="A178" i="24"/>
  <c r="D178" i="24" s="1"/>
  <c r="E178" i="24" s="1"/>
  <c r="K178" i="13"/>
  <c r="A178" i="23"/>
  <c r="E178" i="13"/>
  <c r="D178" i="21" s="1"/>
  <c r="E178" i="21" s="1"/>
  <c r="J178" i="13"/>
  <c r="J178" i="24" s="1"/>
  <c r="H178" i="13"/>
  <c r="I178" i="13"/>
  <c r="G178" i="13"/>
  <c r="N178" i="13"/>
  <c r="A178" i="38"/>
  <c r="C178" i="13"/>
  <c r="C178" i="24" s="1"/>
  <c r="C178" i="21" s="1"/>
  <c r="C178" i="22" s="1"/>
  <c r="M178" i="13"/>
  <c r="O178" i="13"/>
  <c r="B178" i="13"/>
  <c r="B178" i="24" s="1"/>
  <c r="B178" i="21" s="1"/>
  <c r="B178" i="22" s="1"/>
  <c r="L178" i="13"/>
  <c r="A178" i="22"/>
  <c r="A178" i="25"/>
  <c r="A178" i="21"/>
  <c r="A179" i="13"/>
  <c r="D174" i="25"/>
  <c r="E174" i="25"/>
  <c r="L175" i="25"/>
  <c r="B177" i="25"/>
  <c r="C177" i="25" s="1"/>
  <c r="O177" i="25" s="1"/>
  <c r="B177" i="38"/>
  <c r="C177" i="38" s="1"/>
  <c r="B177" i="23"/>
  <c r="Q177" i="13"/>
  <c r="J177" i="24"/>
  <c r="J177" i="21" s="1"/>
  <c r="J177" i="22" s="1"/>
  <c r="C177" i="23"/>
  <c r="E177" i="23"/>
  <c r="D177" i="23"/>
  <c r="F177" i="23"/>
  <c r="I178" i="24" l="1"/>
  <c r="I178" i="21" s="1"/>
  <c r="I178" i="22" s="1"/>
  <c r="G178" i="24"/>
  <c r="G178" i="21" s="1"/>
  <c r="G178" i="22" s="1"/>
  <c r="H178" i="24"/>
  <c r="H178" i="21" s="1"/>
  <c r="H178" i="22" s="1"/>
  <c r="K178" i="24"/>
  <c r="K178" i="21" s="1"/>
  <c r="K178" i="22" s="1"/>
  <c r="Q178" i="13"/>
  <c r="B178" i="25"/>
  <c r="C178" i="25" s="1"/>
  <c r="O178" i="25" s="1"/>
  <c r="B178" i="23"/>
  <c r="B178" i="38"/>
  <c r="C178" i="38" s="1"/>
  <c r="L176" i="25"/>
  <c r="K177" i="23"/>
  <c r="K177" i="25" s="1"/>
  <c r="J177" i="23"/>
  <c r="J177" i="25" s="1"/>
  <c r="I177" i="23"/>
  <c r="I177" i="25" s="1"/>
  <c r="G177" i="23"/>
  <c r="G177" i="25" s="1"/>
  <c r="H177" i="23"/>
  <c r="H177" i="25" s="1"/>
  <c r="M177" i="23"/>
  <c r="J178" i="21"/>
  <c r="J178" i="22" s="1"/>
  <c r="D175" i="25"/>
  <c r="E175" i="25"/>
  <c r="A179" i="23"/>
  <c r="K179" i="13"/>
  <c r="E179" i="13"/>
  <c r="D179" i="21" s="1"/>
  <c r="E179" i="21" s="1"/>
  <c r="J179" i="13"/>
  <c r="I179" i="13"/>
  <c r="G179" i="13"/>
  <c r="A179" i="24"/>
  <c r="D179" i="24" s="1"/>
  <c r="E179" i="24" s="1"/>
  <c r="H179" i="13"/>
  <c r="C179" i="13"/>
  <c r="C179" i="24" s="1"/>
  <c r="C179" i="21" s="1"/>
  <c r="C179" i="22" s="1"/>
  <c r="B179" i="13"/>
  <c r="B179" i="24" s="1"/>
  <c r="B179" i="21" s="1"/>
  <c r="B179" i="22" s="1"/>
  <c r="M179" i="13"/>
  <c r="O179" i="13"/>
  <c r="L179" i="13"/>
  <c r="A179" i="21"/>
  <c r="N179" i="13"/>
  <c r="A179" i="22"/>
  <c r="A179" i="25"/>
  <c r="A179" i="38"/>
  <c r="A180" i="13"/>
  <c r="E178" i="23"/>
  <c r="F178" i="23"/>
  <c r="C178" i="23"/>
  <c r="D178" i="23"/>
  <c r="H179" i="24" l="1"/>
  <c r="H179" i="21" s="1"/>
  <c r="H179" i="22" s="1"/>
  <c r="G179" i="24"/>
  <c r="G179" i="21" s="1"/>
  <c r="G179" i="22" s="1"/>
  <c r="A180" i="24"/>
  <c r="D180" i="24" s="1"/>
  <c r="E180" i="24" s="1"/>
  <c r="K180" i="13"/>
  <c r="A180" i="23"/>
  <c r="G180" i="13"/>
  <c r="H180" i="13"/>
  <c r="H180" i="24" s="1"/>
  <c r="J180" i="13"/>
  <c r="I180" i="13"/>
  <c r="E180" i="13"/>
  <c r="D180" i="21" s="1"/>
  <c r="E180" i="21" s="1"/>
  <c r="M180" i="13"/>
  <c r="A180" i="25"/>
  <c r="B180" i="13"/>
  <c r="B180" i="24" s="1"/>
  <c r="B180" i="21" s="1"/>
  <c r="B180" i="22" s="1"/>
  <c r="C180" i="13"/>
  <c r="C180" i="24" s="1"/>
  <c r="C180" i="21" s="1"/>
  <c r="C180" i="22" s="1"/>
  <c r="A180" i="22"/>
  <c r="N180" i="13"/>
  <c r="O180" i="13"/>
  <c r="A180" i="38"/>
  <c r="L180" i="13"/>
  <c r="A180" i="21"/>
  <c r="A181" i="13"/>
  <c r="B179" i="25"/>
  <c r="C179" i="25" s="1"/>
  <c r="O179" i="25" s="1"/>
  <c r="B179" i="23"/>
  <c r="B179" i="38"/>
  <c r="C179" i="38" s="1"/>
  <c r="K179" i="24"/>
  <c r="K179" i="21" s="1"/>
  <c r="K179" i="22" s="1"/>
  <c r="K178" i="23"/>
  <c r="K178" i="25" s="1"/>
  <c r="J178" i="23"/>
  <c r="J178" i="25" s="1"/>
  <c r="G178" i="23"/>
  <c r="G178" i="25" s="1"/>
  <c r="I178" i="23"/>
  <c r="I178" i="25" s="1"/>
  <c r="H178" i="23"/>
  <c r="H178" i="25" s="1"/>
  <c r="M178" i="23"/>
  <c r="Q179" i="13"/>
  <c r="I179" i="24"/>
  <c r="I179" i="21" s="1"/>
  <c r="I179" i="22" s="1"/>
  <c r="C179" i="23"/>
  <c r="F179" i="23"/>
  <c r="D179" i="23"/>
  <c r="E179" i="23"/>
  <c r="L177" i="25"/>
  <c r="D176" i="25"/>
  <c r="E176" i="25"/>
  <c r="J179" i="24"/>
  <c r="J179" i="21" s="1"/>
  <c r="J179" i="22" s="1"/>
  <c r="G180" i="24" l="1"/>
  <c r="J180" i="24"/>
  <c r="K180" i="24"/>
  <c r="I180" i="24"/>
  <c r="L178" i="25"/>
  <c r="D178" i="25" s="1"/>
  <c r="G180" i="21"/>
  <c r="G180" i="22" s="1"/>
  <c r="A181" i="23"/>
  <c r="A181" i="24"/>
  <c r="D181" i="24" s="1"/>
  <c r="E181" i="24" s="1"/>
  <c r="E181" i="13"/>
  <c r="D181" i="21" s="1"/>
  <c r="E181" i="21" s="1"/>
  <c r="J181" i="13"/>
  <c r="I181" i="13"/>
  <c r="K181" i="13"/>
  <c r="K181" i="24" s="1"/>
  <c r="H181" i="13"/>
  <c r="O181" i="13"/>
  <c r="A181" i="21"/>
  <c r="A181" i="22"/>
  <c r="B181" i="13"/>
  <c r="B181" i="24" s="1"/>
  <c r="B181" i="21" s="1"/>
  <c r="B181" i="22" s="1"/>
  <c r="G181" i="13"/>
  <c r="C181" i="13"/>
  <c r="C181" i="24" s="1"/>
  <c r="C181" i="21" s="1"/>
  <c r="C181" i="22" s="1"/>
  <c r="M181" i="13"/>
  <c r="A181" i="25"/>
  <c r="N181" i="13"/>
  <c r="L181" i="13"/>
  <c r="A181" i="38"/>
  <c r="A182" i="13"/>
  <c r="B180" i="23"/>
  <c r="B180" i="38"/>
  <c r="C180" i="38" s="1"/>
  <c r="B180" i="25"/>
  <c r="C180" i="25" s="1"/>
  <c r="O180" i="25" s="1"/>
  <c r="I180" i="21"/>
  <c r="I180" i="22" s="1"/>
  <c r="E180" i="23"/>
  <c r="D180" i="23"/>
  <c r="C180" i="23"/>
  <c r="F180" i="23"/>
  <c r="J180" i="21"/>
  <c r="J180" i="22" s="1"/>
  <c r="K180" i="21"/>
  <c r="K180" i="22" s="1"/>
  <c r="E177" i="25"/>
  <c r="D177" i="25"/>
  <c r="K179" i="23"/>
  <c r="K179" i="25" s="1"/>
  <c r="J179" i="23"/>
  <c r="J179" i="25" s="1"/>
  <c r="I179" i="23"/>
  <c r="I179" i="25" s="1"/>
  <c r="H179" i="23"/>
  <c r="H179" i="25" s="1"/>
  <c r="G179" i="23"/>
  <c r="G179" i="25" s="1"/>
  <c r="M179" i="23"/>
  <c r="Q180" i="13"/>
  <c r="H180" i="21"/>
  <c r="H180" i="22" s="1"/>
  <c r="G181" i="24" l="1"/>
  <c r="G181" i="21" s="1"/>
  <c r="G181" i="22" s="1"/>
  <c r="E178" i="25"/>
  <c r="K181" i="21"/>
  <c r="K181" i="22" s="1"/>
  <c r="J181" i="24"/>
  <c r="J181" i="21" s="1"/>
  <c r="J181" i="22" s="1"/>
  <c r="H181" i="24"/>
  <c r="H181" i="21" s="1"/>
  <c r="H181" i="22" s="1"/>
  <c r="I181" i="24"/>
  <c r="I181" i="21" s="1"/>
  <c r="I181" i="22" s="1"/>
  <c r="A182" i="23"/>
  <c r="A182" i="24"/>
  <c r="D182" i="24" s="1"/>
  <c r="E182" i="24" s="1"/>
  <c r="K182" i="13"/>
  <c r="J182" i="13"/>
  <c r="H182" i="13"/>
  <c r="E182" i="13"/>
  <c r="D182" i="21" s="1"/>
  <c r="E182" i="21" s="1"/>
  <c r="I182" i="13"/>
  <c r="G182" i="13"/>
  <c r="O182" i="13"/>
  <c r="A182" i="38"/>
  <c r="B182" i="13"/>
  <c r="B182" i="24" s="1"/>
  <c r="B182" i="21" s="1"/>
  <c r="B182" i="22" s="1"/>
  <c r="C182" i="13"/>
  <c r="C182" i="24" s="1"/>
  <c r="C182" i="21" s="1"/>
  <c r="C182" i="22" s="1"/>
  <c r="A182" i="21"/>
  <c r="M182" i="13"/>
  <c r="N182" i="13"/>
  <c r="L182" i="13"/>
  <c r="A182" i="25"/>
  <c r="A182" i="22"/>
  <c r="A183" i="13"/>
  <c r="B181" i="38"/>
  <c r="C181" i="38" s="1"/>
  <c r="B181" i="25"/>
  <c r="C181" i="25" s="1"/>
  <c r="O181" i="25" s="1"/>
  <c r="B181" i="23"/>
  <c r="J180" i="23"/>
  <c r="J180" i="25" s="1"/>
  <c r="K180" i="23"/>
  <c r="K180" i="25" s="1"/>
  <c r="G180" i="23"/>
  <c r="G180" i="25" s="1"/>
  <c r="I180" i="23"/>
  <c r="I180" i="25" s="1"/>
  <c r="H180" i="23"/>
  <c r="H180" i="25" s="1"/>
  <c r="M180" i="23"/>
  <c r="L179" i="25"/>
  <c r="Q181" i="13"/>
  <c r="C181" i="23"/>
  <c r="E181" i="23"/>
  <c r="F181" i="23"/>
  <c r="D181" i="23"/>
  <c r="I182" i="24" l="1"/>
  <c r="I182" i="21" s="1"/>
  <c r="I182" i="22" s="1"/>
  <c r="K182" i="24"/>
  <c r="K182" i="21" s="1"/>
  <c r="K182" i="22" s="1"/>
  <c r="H182" i="24"/>
  <c r="H182" i="21" s="1"/>
  <c r="H182" i="22" s="1"/>
  <c r="G182" i="24"/>
  <c r="G182" i="21" s="1"/>
  <c r="G182" i="22" s="1"/>
  <c r="J182" i="24"/>
  <c r="J182" i="21" s="1"/>
  <c r="J182" i="22" s="1"/>
  <c r="B182" i="23"/>
  <c r="B182" i="25"/>
  <c r="C182" i="25" s="1"/>
  <c r="O182" i="25" s="1"/>
  <c r="B182" i="38"/>
  <c r="C182" i="38" s="1"/>
  <c r="A183" i="24"/>
  <c r="D183" i="24" s="1"/>
  <c r="E183" i="24" s="1"/>
  <c r="K183" i="13"/>
  <c r="K183" i="24" s="1"/>
  <c r="A183" i="23"/>
  <c r="E183" i="13"/>
  <c r="D183" i="21" s="1"/>
  <c r="E183" i="21" s="1"/>
  <c r="J183" i="13"/>
  <c r="J183" i="24" s="1"/>
  <c r="I183" i="13"/>
  <c r="I183" i="24" s="1"/>
  <c r="G183" i="13"/>
  <c r="H183" i="13"/>
  <c r="C183" i="13"/>
  <c r="C183" i="24" s="1"/>
  <c r="C183" i="21" s="1"/>
  <c r="C183" i="22" s="1"/>
  <c r="B183" i="13"/>
  <c r="B183" i="24" s="1"/>
  <c r="B183" i="21" s="1"/>
  <c r="B183" i="22" s="1"/>
  <c r="N183" i="13"/>
  <c r="A183" i="38"/>
  <c r="O183" i="13"/>
  <c r="A183" i="22"/>
  <c r="A183" i="25"/>
  <c r="L183" i="13"/>
  <c r="A183" i="21"/>
  <c r="M183" i="13"/>
  <c r="A184" i="13"/>
  <c r="K181" i="23"/>
  <c r="K181" i="25" s="1"/>
  <c r="J181" i="23"/>
  <c r="J181" i="25" s="1"/>
  <c r="I181" i="23"/>
  <c r="I181" i="25" s="1"/>
  <c r="G181" i="23"/>
  <c r="G181" i="25" s="1"/>
  <c r="H181" i="23"/>
  <c r="H181" i="25" s="1"/>
  <c r="M181" i="23"/>
  <c r="D179" i="25"/>
  <c r="E179" i="25"/>
  <c r="L180" i="25"/>
  <c r="C182" i="23"/>
  <c r="E182" i="23"/>
  <c r="F182" i="23"/>
  <c r="D182" i="23"/>
  <c r="Q182" i="13"/>
  <c r="G183" i="24" l="1"/>
  <c r="H183" i="24"/>
  <c r="H183" i="21" s="1"/>
  <c r="H183" i="22" s="1"/>
  <c r="Q183" i="13"/>
  <c r="J182" i="23"/>
  <c r="J182" i="25" s="1"/>
  <c r="G182" i="23"/>
  <c r="G182" i="25" s="1"/>
  <c r="K182" i="23"/>
  <c r="K182" i="25" s="1"/>
  <c r="H182" i="23"/>
  <c r="H182" i="25" s="1"/>
  <c r="I182" i="23"/>
  <c r="I182" i="25" s="1"/>
  <c r="M182" i="23"/>
  <c r="A184" i="23"/>
  <c r="A184" i="24"/>
  <c r="D184" i="24" s="1"/>
  <c r="E184" i="24" s="1"/>
  <c r="K184" i="13"/>
  <c r="G184" i="13"/>
  <c r="H184" i="13"/>
  <c r="I184" i="13"/>
  <c r="I184" i="24" s="1"/>
  <c r="E184" i="13"/>
  <c r="D184" i="21" s="1"/>
  <c r="E184" i="21" s="1"/>
  <c r="J184" i="13"/>
  <c r="C184" i="13"/>
  <c r="C184" i="24" s="1"/>
  <c r="C184" i="21" s="1"/>
  <c r="C184" i="22" s="1"/>
  <c r="M184" i="13"/>
  <c r="A184" i="25"/>
  <c r="B184" i="13"/>
  <c r="B184" i="24" s="1"/>
  <c r="B184" i="21" s="1"/>
  <c r="B184" i="22" s="1"/>
  <c r="O184" i="13"/>
  <c r="L184" i="13"/>
  <c r="A184" i="21"/>
  <c r="N184" i="13"/>
  <c r="A184" i="22"/>
  <c r="A184" i="38"/>
  <c r="A185" i="13"/>
  <c r="G183" i="21"/>
  <c r="G183" i="22" s="1"/>
  <c r="E183" i="23"/>
  <c r="C183" i="23"/>
  <c r="D183" i="23"/>
  <c r="F183" i="23"/>
  <c r="B183" i="25"/>
  <c r="C183" i="25" s="1"/>
  <c r="O183" i="25" s="1"/>
  <c r="B183" i="38"/>
  <c r="C183" i="38" s="1"/>
  <c r="B183" i="23"/>
  <c r="I183" i="21"/>
  <c r="I183" i="22" s="1"/>
  <c r="K183" i="21"/>
  <c r="K183" i="22" s="1"/>
  <c r="E180" i="25"/>
  <c r="D180" i="25"/>
  <c r="L181" i="25"/>
  <c r="J183" i="21"/>
  <c r="J183" i="22" s="1"/>
  <c r="J184" i="24" l="1"/>
  <c r="I184" i="21"/>
  <c r="I184" i="22" s="1"/>
  <c r="H184" i="24"/>
  <c r="H184" i="21" s="1"/>
  <c r="H184" i="22" s="1"/>
  <c r="C184" i="23"/>
  <c r="E184" i="23"/>
  <c r="F184" i="23"/>
  <c r="D184" i="23"/>
  <c r="B184" i="38"/>
  <c r="C184" i="38" s="1"/>
  <c r="B184" i="25"/>
  <c r="C184" i="25" s="1"/>
  <c r="O184" i="25" s="1"/>
  <c r="B184" i="23"/>
  <c r="J184" i="21"/>
  <c r="J184" i="22" s="1"/>
  <c r="G184" i="24"/>
  <c r="G184" i="21" s="1"/>
  <c r="G184" i="22" s="1"/>
  <c r="E181" i="25"/>
  <c r="D181" i="25"/>
  <c r="A185" i="24"/>
  <c r="D185" i="24" s="1"/>
  <c r="E185" i="24" s="1"/>
  <c r="K185" i="13"/>
  <c r="A185" i="23"/>
  <c r="E185" i="13"/>
  <c r="D185" i="21" s="1"/>
  <c r="E185" i="21" s="1"/>
  <c r="J185" i="13"/>
  <c r="J185" i="24" s="1"/>
  <c r="I185" i="13"/>
  <c r="G185" i="13"/>
  <c r="H185" i="13"/>
  <c r="C185" i="13"/>
  <c r="C185" i="24" s="1"/>
  <c r="C185" i="21" s="1"/>
  <c r="C185" i="22" s="1"/>
  <c r="O185" i="13"/>
  <c r="A185" i="21"/>
  <c r="A185" i="22"/>
  <c r="B185" i="13"/>
  <c r="B185" i="24" s="1"/>
  <c r="B185" i="21" s="1"/>
  <c r="B185" i="22" s="1"/>
  <c r="N185" i="13"/>
  <c r="L185" i="13"/>
  <c r="A185" i="38"/>
  <c r="M185" i="13"/>
  <c r="A185" i="25"/>
  <c r="A186" i="13"/>
  <c r="K184" i="24"/>
  <c r="K184" i="21" s="1"/>
  <c r="K184" i="22" s="1"/>
  <c r="L182" i="25"/>
  <c r="K183" i="23"/>
  <c r="K183" i="25" s="1"/>
  <c r="J183" i="23"/>
  <c r="J183" i="25" s="1"/>
  <c r="I183" i="23"/>
  <c r="I183" i="25" s="1"/>
  <c r="H183" i="23"/>
  <c r="H183" i="25" s="1"/>
  <c r="G183" i="23"/>
  <c r="G183" i="25" s="1"/>
  <c r="M183" i="23"/>
  <c r="Q184" i="13"/>
  <c r="G185" i="24" l="1"/>
  <c r="I185" i="24"/>
  <c r="I185" i="21" s="1"/>
  <c r="I185" i="22" s="1"/>
  <c r="K185" i="24"/>
  <c r="K185" i="21" s="1"/>
  <c r="K185" i="22" s="1"/>
  <c r="H185" i="24"/>
  <c r="H185" i="21" s="1"/>
  <c r="H185" i="22" s="1"/>
  <c r="G185" i="21"/>
  <c r="G185" i="22" s="1"/>
  <c r="L183" i="25"/>
  <c r="D183" i="25" s="1"/>
  <c r="J185" i="21"/>
  <c r="J185" i="22" s="1"/>
  <c r="D182" i="25"/>
  <c r="E182" i="25"/>
  <c r="A186" i="23"/>
  <c r="A186" i="24"/>
  <c r="D186" i="24" s="1"/>
  <c r="E186" i="24" s="1"/>
  <c r="K186" i="13"/>
  <c r="J186" i="13"/>
  <c r="H186" i="13"/>
  <c r="E186" i="13"/>
  <c r="D186" i="21" s="1"/>
  <c r="E186" i="21" s="1"/>
  <c r="G186" i="13"/>
  <c r="I186" i="13"/>
  <c r="C186" i="13"/>
  <c r="C186" i="24" s="1"/>
  <c r="C186" i="21" s="1"/>
  <c r="C186" i="22" s="1"/>
  <c r="O186" i="13"/>
  <c r="A186" i="38"/>
  <c r="B186" i="13"/>
  <c r="B186" i="24" s="1"/>
  <c r="B186" i="21" s="1"/>
  <c r="B186" i="22" s="1"/>
  <c r="M186" i="13"/>
  <c r="A186" i="22"/>
  <c r="A186" i="25"/>
  <c r="N186" i="13"/>
  <c r="L186" i="13"/>
  <c r="A186" i="21"/>
  <c r="A187" i="13"/>
  <c r="Q185" i="13"/>
  <c r="E185" i="23"/>
  <c r="C185" i="23"/>
  <c r="D185" i="23"/>
  <c r="F185" i="23"/>
  <c r="J184" i="23"/>
  <c r="J184" i="25" s="1"/>
  <c r="K184" i="23"/>
  <c r="K184" i="25" s="1"/>
  <c r="H184" i="23"/>
  <c r="H184" i="25" s="1"/>
  <c r="G184" i="23"/>
  <c r="G184" i="25" s="1"/>
  <c r="I184" i="23"/>
  <c r="I184" i="25" s="1"/>
  <c r="M184" i="23"/>
  <c r="B185" i="25"/>
  <c r="C185" i="25" s="1"/>
  <c r="O185" i="25" s="1"/>
  <c r="B185" i="23"/>
  <c r="B185" i="38"/>
  <c r="C185" i="38" s="1"/>
  <c r="I186" i="24" l="1"/>
  <c r="I186" i="21" s="1"/>
  <c r="I186" i="22" s="1"/>
  <c r="E183" i="25"/>
  <c r="Q186" i="13"/>
  <c r="H186" i="24"/>
  <c r="H186" i="21" s="1"/>
  <c r="H186" i="22" s="1"/>
  <c r="G186" i="24"/>
  <c r="G186" i="21" s="1"/>
  <c r="G186" i="22" s="1"/>
  <c r="L184" i="25"/>
  <c r="C186" i="23"/>
  <c r="E186" i="23"/>
  <c r="F186" i="23"/>
  <c r="D186" i="23"/>
  <c r="B186" i="38"/>
  <c r="C186" i="38" s="1"/>
  <c r="B186" i="25"/>
  <c r="C186" i="25" s="1"/>
  <c r="O186" i="25" s="1"/>
  <c r="B186" i="23"/>
  <c r="J186" i="24"/>
  <c r="J186" i="21" s="1"/>
  <c r="J186" i="22" s="1"/>
  <c r="K185" i="23"/>
  <c r="K185" i="25" s="1"/>
  <c r="J185" i="23"/>
  <c r="J185" i="25" s="1"/>
  <c r="I185" i="23"/>
  <c r="I185" i="25" s="1"/>
  <c r="G185" i="23"/>
  <c r="G185" i="25" s="1"/>
  <c r="H185" i="23"/>
  <c r="H185" i="25" s="1"/>
  <c r="M185" i="23"/>
  <c r="A187" i="24"/>
  <c r="D187" i="24" s="1"/>
  <c r="E187" i="24" s="1"/>
  <c r="K187" i="13"/>
  <c r="A187" i="23"/>
  <c r="E187" i="13"/>
  <c r="D187" i="21" s="1"/>
  <c r="E187" i="21" s="1"/>
  <c r="J187" i="13"/>
  <c r="J187" i="24" s="1"/>
  <c r="I187" i="13"/>
  <c r="G187" i="13"/>
  <c r="C187" i="13"/>
  <c r="C187" i="24" s="1"/>
  <c r="C187" i="21" s="1"/>
  <c r="C187" i="22" s="1"/>
  <c r="B187" i="13"/>
  <c r="B187" i="24" s="1"/>
  <c r="B187" i="21" s="1"/>
  <c r="B187" i="22" s="1"/>
  <c r="H187" i="13"/>
  <c r="N187" i="13"/>
  <c r="M187" i="13"/>
  <c r="A187" i="21"/>
  <c r="O187" i="13"/>
  <c r="L187" i="13"/>
  <c r="A187" i="38"/>
  <c r="A187" i="22"/>
  <c r="A187" i="25"/>
  <c r="A188" i="13"/>
  <c r="K186" i="24"/>
  <c r="K186" i="21" s="1"/>
  <c r="K186" i="22" s="1"/>
  <c r="H187" i="24" l="1"/>
  <c r="H187" i="21" s="1"/>
  <c r="H187" i="22" s="1"/>
  <c r="I187" i="24"/>
  <c r="K187" i="24"/>
  <c r="G187" i="24"/>
  <c r="G187" i="21" s="1"/>
  <c r="G187" i="22" s="1"/>
  <c r="E187" i="23"/>
  <c r="C187" i="23"/>
  <c r="D187" i="23"/>
  <c r="F187" i="23"/>
  <c r="Q187" i="13"/>
  <c r="I187" i="21"/>
  <c r="I187" i="22" s="1"/>
  <c r="K187" i="21"/>
  <c r="K187" i="22" s="1"/>
  <c r="L185" i="25"/>
  <c r="J186" i="23"/>
  <c r="J186" i="25" s="1"/>
  <c r="G186" i="23"/>
  <c r="G186" i="25" s="1"/>
  <c r="K186" i="23"/>
  <c r="K186" i="25" s="1"/>
  <c r="I186" i="23"/>
  <c r="I186" i="25" s="1"/>
  <c r="H186" i="23"/>
  <c r="H186" i="25" s="1"/>
  <c r="M186" i="23"/>
  <c r="A188" i="23"/>
  <c r="A188" i="24"/>
  <c r="D188" i="24" s="1"/>
  <c r="E188" i="24" s="1"/>
  <c r="K188" i="13"/>
  <c r="E188" i="13"/>
  <c r="D188" i="21" s="1"/>
  <c r="E188" i="21" s="1"/>
  <c r="G188" i="13"/>
  <c r="H188" i="13"/>
  <c r="H188" i="24" s="1"/>
  <c r="I188" i="13"/>
  <c r="J188" i="13"/>
  <c r="B188" i="13"/>
  <c r="B188" i="24" s="1"/>
  <c r="B188" i="21" s="1"/>
  <c r="B188" i="22" s="1"/>
  <c r="L188" i="13"/>
  <c r="A188" i="25"/>
  <c r="N188" i="13"/>
  <c r="A188" i="38"/>
  <c r="O188" i="13"/>
  <c r="C188" i="13"/>
  <c r="C188" i="24" s="1"/>
  <c r="C188" i="21" s="1"/>
  <c r="C188" i="22" s="1"/>
  <c r="A188" i="22"/>
  <c r="M188" i="13"/>
  <c r="A188" i="21"/>
  <c r="A189" i="13"/>
  <c r="B187" i="25"/>
  <c r="C187" i="25" s="1"/>
  <c r="O187" i="25" s="1"/>
  <c r="B187" i="23"/>
  <c r="B187" i="38"/>
  <c r="C187" i="38" s="1"/>
  <c r="J187" i="21"/>
  <c r="J187" i="22" s="1"/>
  <c r="D184" i="25"/>
  <c r="E184" i="25"/>
  <c r="G188" i="24" l="1"/>
  <c r="G188" i="21" s="1"/>
  <c r="G188" i="22" s="1"/>
  <c r="I188" i="24"/>
  <c r="I188" i="21" s="1"/>
  <c r="I188" i="22" s="1"/>
  <c r="K188" i="24"/>
  <c r="J188" i="24"/>
  <c r="J188" i="21" s="1"/>
  <c r="J188" i="22" s="1"/>
  <c r="L186" i="25"/>
  <c r="A189" i="24"/>
  <c r="D189" i="24" s="1"/>
  <c r="E189" i="24" s="1"/>
  <c r="K189" i="13"/>
  <c r="A189" i="23"/>
  <c r="E189" i="13"/>
  <c r="D189" i="21" s="1"/>
  <c r="E189" i="21" s="1"/>
  <c r="J189" i="13"/>
  <c r="J189" i="24" s="1"/>
  <c r="I189" i="13"/>
  <c r="H189" i="13"/>
  <c r="G189" i="13"/>
  <c r="B189" i="13"/>
  <c r="B189" i="24" s="1"/>
  <c r="B189" i="21" s="1"/>
  <c r="B189" i="22" s="1"/>
  <c r="N189" i="13"/>
  <c r="A189" i="21"/>
  <c r="A189" i="22"/>
  <c r="C189" i="13"/>
  <c r="C189" i="24" s="1"/>
  <c r="C189" i="21" s="1"/>
  <c r="C189" i="22" s="1"/>
  <c r="M189" i="13"/>
  <c r="L189" i="13"/>
  <c r="A189" i="25"/>
  <c r="A189" i="38"/>
  <c r="O189" i="13"/>
  <c r="A190" i="13"/>
  <c r="Q188" i="13"/>
  <c r="H188" i="21"/>
  <c r="H188" i="22" s="1"/>
  <c r="K187" i="23"/>
  <c r="K187" i="25" s="1"/>
  <c r="J187" i="23"/>
  <c r="J187" i="25" s="1"/>
  <c r="I187" i="23"/>
  <c r="I187" i="25" s="1"/>
  <c r="G187" i="23"/>
  <c r="G187" i="25" s="1"/>
  <c r="H187" i="23"/>
  <c r="H187" i="25" s="1"/>
  <c r="M187" i="23"/>
  <c r="B188" i="23"/>
  <c r="B188" i="25"/>
  <c r="C188" i="25" s="1"/>
  <c r="O188" i="25" s="1"/>
  <c r="B188" i="38"/>
  <c r="C188" i="38" s="1"/>
  <c r="C188" i="23"/>
  <c r="E188" i="23"/>
  <c r="F188" i="23"/>
  <c r="D188" i="23"/>
  <c r="E185" i="25"/>
  <c r="D185" i="25"/>
  <c r="K188" i="21"/>
  <c r="K188" i="22" s="1"/>
  <c r="H189" i="24" l="1"/>
  <c r="I189" i="24"/>
  <c r="I189" i="21" s="1"/>
  <c r="I189" i="22" s="1"/>
  <c r="K189" i="24"/>
  <c r="G189" i="24"/>
  <c r="G189" i="21" s="1"/>
  <c r="G189" i="22" s="1"/>
  <c r="J189" i="21"/>
  <c r="J189" i="22" s="1"/>
  <c r="A190" i="23"/>
  <c r="A190" i="24"/>
  <c r="D190" i="24" s="1"/>
  <c r="E190" i="24" s="1"/>
  <c r="K190" i="13"/>
  <c r="J190" i="13"/>
  <c r="H190" i="13"/>
  <c r="E190" i="13"/>
  <c r="D190" i="21" s="1"/>
  <c r="E190" i="21" s="1"/>
  <c r="G190" i="13"/>
  <c r="I190" i="13"/>
  <c r="B190" i="13"/>
  <c r="B190" i="24" s="1"/>
  <c r="B190" i="21" s="1"/>
  <c r="B190" i="22" s="1"/>
  <c r="M190" i="13"/>
  <c r="A190" i="38"/>
  <c r="O190" i="13"/>
  <c r="C190" i="13"/>
  <c r="C190" i="24" s="1"/>
  <c r="C190" i="21" s="1"/>
  <c r="C190" i="22" s="1"/>
  <c r="A190" i="21"/>
  <c r="N190" i="13"/>
  <c r="A190" i="22"/>
  <c r="A190" i="25"/>
  <c r="L190" i="13"/>
  <c r="A191" i="13"/>
  <c r="Q189" i="13"/>
  <c r="H189" i="21"/>
  <c r="H189" i="22" s="1"/>
  <c r="E189" i="23"/>
  <c r="C189" i="23"/>
  <c r="D189" i="23"/>
  <c r="F189" i="23"/>
  <c r="K189" i="21"/>
  <c r="K189" i="22" s="1"/>
  <c r="L187" i="25"/>
  <c r="B189" i="25"/>
  <c r="C189" i="25" s="1"/>
  <c r="O189" i="25" s="1"/>
  <c r="B189" i="23"/>
  <c r="B189" i="38"/>
  <c r="C189" i="38" s="1"/>
  <c r="J188" i="23"/>
  <c r="J188" i="25" s="1"/>
  <c r="G188" i="23"/>
  <c r="G188" i="25" s="1"/>
  <c r="I188" i="23"/>
  <c r="I188" i="25" s="1"/>
  <c r="H188" i="23"/>
  <c r="H188" i="25" s="1"/>
  <c r="K188" i="23"/>
  <c r="K188" i="25" s="1"/>
  <c r="M188" i="23"/>
  <c r="D186" i="25"/>
  <c r="E186" i="25"/>
  <c r="G190" i="24" l="1"/>
  <c r="G190" i="21" s="1"/>
  <c r="G190" i="22" s="1"/>
  <c r="K190" i="24"/>
  <c r="H190" i="24"/>
  <c r="I190" i="24"/>
  <c r="I190" i="21" s="1"/>
  <c r="I190" i="22" s="1"/>
  <c r="J190" i="24"/>
  <c r="J190" i="21" s="1"/>
  <c r="J190" i="22" s="1"/>
  <c r="K190" i="21"/>
  <c r="K190" i="22" s="1"/>
  <c r="L188" i="25"/>
  <c r="E188" i="25" s="1"/>
  <c r="A191" i="24"/>
  <c r="D191" i="24" s="1"/>
  <c r="E191" i="24" s="1"/>
  <c r="K191" i="13"/>
  <c r="A191" i="23"/>
  <c r="E191" i="13"/>
  <c r="D191" i="21" s="1"/>
  <c r="E191" i="21" s="1"/>
  <c r="J191" i="13"/>
  <c r="J191" i="24" s="1"/>
  <c r="I191" i="13"/>
  <c r="G191" i="13"/>
  <c r="H191" i="13"/>
  <c r="C191" i="13"/>
  <c r="C191" i="24" s="1"/>
  <c r="C191" i="21" s="1"/>
  <c r="C191" i="22" s="1"/>
  <c r="B191" i="13"/>
  <c r="B191" i="24" s="1"/>
  <c r="B191" i="21" s="1"/>
  <c r="B191" i="22" s="1"/>
  <c r="L191" i="13"/>
  <c r="M191" i="13"/>
  <c r="A191" i="22"/>
  <c r="A191" i="25"/>
  <c r="O191" i="13"/>
  <c r="A191" i="38"/>
  <c r="A191" i="21"/>
  <c r="N191" i="13"/>
  <c r="A192" i="13"/>
  <c r="Q190" i="13"/>
  <c r="K189" i="23"/>
  <c r="K189" i="25" s="1"/>
  <c r="J189" i="23"/>
  <c r="J189" i="25" s="1"/>
  <c r="I189" i="23"/>
  <c r="I189" i="25" s="1"/>
  <c r="G189" i="23"/>
  <c r="G189" i="25" s="1"/>
  <c r="H189" i="23"/>
  <c r="H189" i="25" s="1"/>
  <c r="M189" i="23"/>
  <c r="D187" i="25"/>
  <c r="E187" i="25"/>
  <c r="B190" i="38"/>
  <c r="C190" i="38" s="1"/>
  <c r="B190" i="25"/>
  <c r="C190" i="25" s="1"/>
  <c r="O190" i="25" s="1"/>
  <c r="B190" i="23"/>
  <c r="H190" i="21"/>
  <c r="H190" i="22" s="1"/>
  <c r="C190" i="23"/>
  <c r="E190" i="23"/>
  <c r="F190" i="23"/>
  <c r="D190" i="23"/>
  <c r="H191" i="24" l="1"/>
  <c r="H191" i="21" s="1"/>
  <c r="H191" i="22" s="1"/>
  <c r="I191" i="24"/>
  <c r="I191" i="21" s="1"/>
  <c r="I191" i="22" s="1"/>
  <c r="D188" i="25"/>
  <c r="J190" i="23"/>
  <c r="J190" i="25" s="1"/>
  <c r="G190" i="23"/>
  <c r="G190" i="25" s="1"/>
  <c r="K190" i="23"/>
  <c r="K190" i="25" s="1"/>
  <c r="H190" i="23"/>
  <c r="I190" i="23"/>
  <c r="I190" i="25" s="1"/>
  <c r="M190" i="23"/>
  <c r="A192" i="23"/>
  <c r="A192" i="24"/>
  <c r="D192" i="24" s="1"/>
  <c r="E192" i="24" s="1"/>
  <c r="K192" i="13"/>
  <c r="G192" i="13"/>
  <c r="H192" i="13"/>
  <c r="I192" i="13"/>
  <c r="I192" i="24" s="1"/>
  <c r="J192" i="13"/>
  <c r="E192" i="13"/>
  <c r="D192" i="21" s="1"/>
  <c r="E192" i="21" s="1"/>
  <c r="O192" i="13"/>
  <c r="A192" i="25"/>
  <c r="C192" i="13"/>
  <c r="C192" i="24" s="1"/>
  <c r="C192" i="21" s="1"/>
  <c r="C192" i="22" s="1"/>
  <c r="L192" i="13"/>
  <c r="A192" i="21"/>
  <c r="M192" i="13"/>
  <c r="B192" i="13"/>
  <c r="B192" i="24" s="1"/>
  <c r="B192" i="21" s="1"/>
  <c r="B192" i="22" s="1"/>
  <c r="N192" i="13"/>
  <c r="A192" i="38"/>
  <c r="A192" i="22"/>
  <c r="A193" i="13"/>
  <c r="Q191" i="13"/>
  <c r="G191" i="24"/>
  <c r="G191" i="21" s="1"/>
  <c r="G191" i="22" s="1"/>
  <c r="E191" i="23"/>
  <c r="C191" i="23"/>
  <c r="D191" i="23"/>
  <c r="F191" i="23"/>
  <c r="B191" i="25"/>
  <c r="C191" i="25" s="1"/>
  <c r="O191" i="25" s="1"/>
  <c r="B191" i="23"/>
  <c r="B191" i="38"/>
  <c r="C191" i="38" s="1"/>
  <c r="K191" i="24"/>
  <c r="K191" i="21" s="1"/>
  <c r="K191" i="22" s="1"/>
  <c r="H190" i="25"/>
  <c r="L189" i="25"/>
  <c r="J191" i="21"/>
  <c r="J191" i="22" s="1"/>
  <c r="H192" i="24" l="1"/>
  <c r="H192" i="21" s="1"/>
  <c r="H192" i="22" s="1"/>
  <c r="J192" i="24"/>
  <c r="J192" i="21" s="1"/>
  <c r="J192" i="22" s="1"/>
  <c r="K192" i="24"/>
  <c r="G192" i="24"/>
  <c r="G192" i="21" s="1"/>
  <c r="G192" i="22" s="1"/>
  <c r="A193" i="24"/>
  <c r="D193" i="24" s="1"/>
  <c r="E193" i="24" s="1"/>
  <c r="K193" i="13"/>
  <c r="A193" i="23"/>
  <c r="E193" i="13"/>
  <c r="D193" i="21" s="1"/>
  <c r="E193" i="21" s="1"/>
  <c r="J193" i="13"/>
  <c r="J193" i="24" s="1"/>
  <c r="I193" i="13"/>
  <c r="G193" i="13"/>
  <c r="H193" i="13"/>
  <c r="M193" i="13"/>
  <c r="A193" i="21"/>
  <c r="A193" i="22"/>
  <c r="C193" i="13"/>
  <c r="C193" i="24" s="1"/>
  <c r="C193" i="21" s="1"/>
  <c r="C193" i="22" s="1"/>
  <c r="O193" i="13"/>
  <c r="A193" i="38"/>
  <c r="B193" i="13"/>
  <c r="B193" i="24" s="1"/>
  <c r="B193" i="21" s="1"/>
  <c r="B193" i="22" s="1"/>
  <c r="N193" i="13"/>
  <c r="A193" i="25"/>
  <c r="L193" i="13"/>
  <c r="A194" i="13"/>
  <c r="C192" i="23"/>
  <c r="E192" i="23"/>
  <c r="F192" i="23"/>
  <c r="D192" i="23"/>
  <c r="E189" i="25"/>
  <c r="D189" i="25"/>
  <c r="Q192" i="13"/>
  <c r="L190" i="25"/>
  <c r="K191" i="23"/>
  <c r="K191" i="25" s="1"/>
  <c r="J191" i="23"/>
  <c r="J191" i="25" s="1"/>
  <c r="I191" i="23"/>
  <c r="I191" i="25" s="1"/>
  <c r="H191" i="23"/>
  <c r="H191" i="25" s="1"/>
  <c r="G191" i="23"/>
  <c r="G191" i="25" s="1"/>
  <c r="M191" i="23"/>
  <c r="K192" i="21"/>
  <c r="K192" i="22" s="1"/>
  <c r="B192" i="25"/>
  <c r="C192" i="25" s="1"/>
  <c r="O192" i="25" s="1"/>
  <c r="B192" i="23"/>
  <c r="B192" i="38"/>
  <c r="C192" i="38" s="1"/>
  <c r="I192" i="21"/>
  <c r="I192" i="22" s="1"/>
  <c r="I193" i="24" l="1"/>
  <c r="L191" i="25"/>
  <c r="E191" i="25" s="1"/>
  <c r="H193" i="24"/>
  <c r="H193" i="21" s="1"/>
  <c r="H193" i="22" s="1"/>
  <c r="D190" i="25"/>
  <c r="E190" i="25"/>
  <c r="J192" i="23"/>
  <c r="K192" i="23"/>
  <c r="K192" i="25" s="1"/>
  <c r="H192" i="23"/>
  <c r="H192" i="25" s="1"/>
  <c r="G192" i="23"/>
  <c r="G192" i="25" s="1"/>
  <c r="I192" i="23"/>
  <c r="M192" i="23"/>
  <c r="A194" i="23"/>
  <c r="A194" i="24"/>
  <c r="D194" i="24" s="1"/>
  <c r="E194" i="24" s="1"/>
  <c r="K194" i="13"/>
  <c r="J194" i="13"/>
  <c r="E194" i="13"/>
  <c r="D194" i="21" s="1"/>
  <c r="E194" i="21" s="1"/>
  <c r="G194" i="13"/>
  <c r="G194" i="24" s="1"/>
  <c r="G194" i="21" s="1"/>
  <c r="G194" i="22" s="1"/>
  <c r="H194" i="13"/>
  <c r="I194" i="13"/>
  <c r="I194" i="24" s="1"/>
  <c r="M194" i="13"/>
  <c r="A194" i="38"/>
  <c r="C194" i="13"/>
  <c r="C194" i="24" s="1"/>
  <c r="C194" i="21" s="1"/>
  <c r="C194" i="22" s="1"/>
  <c r="O194" i="13"/>
  <c r="A194" i="22"/>
  <c r="A194" i="25"/>
  <c r="B194" i="13"/>
  <c r="B194" i="24" s="1"/>
  <c r="B194" i="21" s="1"/>
  <c r="B194" i="22" s="1"/>
  <c r="L194" i="13"/>
  <c r="N194" i="13"/>
  <c r="A194" i="21"/>
  <c r="A195" i="13"/>
  <c r="B193" i="25"/>
  <c r="C193" i="25" s="1"/>
  <c r="O193" i="25" s="1"/>
  <c r="B193" i="23"/>
  <c r="B193" i="38"/>
  <c r="C193" i="38" s="1"/>
  <c r="G193" i="24"/>
  <c r="G193" i="21" s="1"/>
  <c r="G193" i="22" s="1"/>
  <c r="E193" i="23"/>
  <c r="C193" i="23"/>
  <c r="D193" i="23"/>
  <c r="F193" i="23"/>
  <c r="J192" i="25"/>
  <c r="Q193" i="13"/>
  <c r="I193" i="21"/>
  <c r="I193" i="22" s="1"/>
  <c r="K193" i="24"/>
  <c r="K193" i="21" s="1"/>
  <c r="K193" i="22" s="1"/>
  <c r="I192" i="25"/>
  <c r="J193" i="21"/>
  <c r="J193" i="22" s="1"/>
  <c r="Q194" i="13" l="1"/>
  <c r="I194" i="21"/>
  <c r="I194" i="22" s="1"/>
  <c r="D191" i="25"/>
  <c r="H194" i="24"/>
  <c r="H194" i="21" s="1"/>
  <c r="H194" i="22" s="1"/>
  <c r="K194" i="24"/>
  <c r="K194" i="21" s="1"/>
  <c r="K194" i="22" s="1"/>
  <c r="B194" i="25"/>
  <c r="C194" i="25" s="1"/>
  <c r="O194" i="25" s="1"/>
  <c r="B194" i="23"/>
  <c r="B194" i="38"/>
  <c r="C194" i="38" s="1"/>
  <c r="A195" i="24"/>
  <c r="D195" i="24" s="1"/>
  <c r="E195" i="24" s="1"/>
  <c r="K195" i="13"/>
  <c r="K195" i="24" s="1"/>
  <c r="A195" i="23"/>
  <c r="E195" i="13"/>
  <c r="D195" i="21" s="1"/>
  <c r="E195" i="21" s="1"/>
  <c r="J195" i="13"/>
  <c r="J195" i="24" s="1"/>
  <c r="I195" i="13"/>
  <c r="I195" i="24" s="1"/>
  <c r="G195" i="13"/>
  <c r="C195" i="13"/>
  <c r="C195" i="24" s="1"/>
  <c r="C195" i="21" s="1"/>
  <c r="C195" i="22" s="1"/>
  <c r="B195" i="13"/>
  <c r="B195" i="24" s="1"/>
  <c r="B195" i="21" s="1"/>
  <c r="B195" i="22" s="1"/>
  <c r="L195" i="13"/>
  <c r="N195" i="13"/>
  <c r="H195" i="13"/>
  <c r="A195" i="21"/>
  <c r="M195" i="13"/>
  <c r="A195" i="22"/>
  <c r="A195" i="25"/>
  <c r="O195" i="13"/>
  <c r="A195" i="38"/>
  <c r="A196" i="13"/>
  <c r="K193" i="23"/>
  <c r="K193" i="25" s="1"/>
  <c r="J193" i="23"/>
  <c r="J193" i="25" s="1"/>
  <c r="I193" i="23"/>
  <c r="I193" i="25" s="1"/>
  <c r="G193" i="23"/>
  <c r="H193" i="23"/>
  <c r="H193" i="25" s="1"/>
  <c r="M193" i="23"/>
  <c r="C194" i="23"/>
  <c r="E194" i="23"/>
  <c r="F194" i="23"/>
  <c r="D194" i="23"/>
  <c r="J194" i="24"/>
  <c r="J194" i="21" s="1"/>
  <c r="J194" i="22" s="1"/>
  <c r="G193" i="25"/>
  <c r="L192" i="25"/>
  <c r="H195" i="24" l="1"/>
  <c r="H195" i="21" s="1"/>
  <c r="H195" i="22" s="1"/>
  <c r="G195" i="24"/>
  <c r="G195" i="21" s="1"/>
  <c r="G195" i="22" s="1"/>
  <c r="I195" i="21"/>
  <c r="I195" i="22" s="1"/>
  <c r="J195" i="21"/>
  <c r="J195" i="22" s="1"/>
  <c r="J194" i="23"/>
  <c r="G194" i="23"/>
  <c r="G194" i="25" s="1"/>
  <c r="K194" i="23"/>
  <c r="K194" i="25" s="1"/>
  <c r="H194" i="23"/>
  <c r="H194" i="25" s="1"/>
  <c r="I194" i="23"/>
  <c r="I194" i="25" s="1"/>
  <c r="M194" i="23"/>
  <c r="A196" i="23"/>
  <c r="A196" i="24"/>
  <c r="D196" i="24" s="1"/>
  <c r="E196" i="24" s="1"/>
  <c r="K196" i="13"/>
  <c r="E196" i="13"/>
  <c r="D196" i="21" s="1"/>
  <c r="E196" i="21" s="1"/>
  <c r="G196" i="13"/>
  <c r="J196" i="13"/>
  <c r="J196" i="24" s="1"/>
  <c r="I196" i="13"/>
  <c r="H196" i="13"/>
  <c r="O196" i="13"/>
  <c r="A196" i="25"/>
  <c r="B196" i="13"/>
  <c r="B196" i="24" s="1"/>
  <c r="B196" i="21" s="1"/>
  <c r="B196" i="22" s="1"/>
  <c r="C196" i="13"/>
  <c r="C196" i="24" s="1"/>
  <c r="C196" i="21" s="1"/>
  <c r="C196" i="22" s="1"/>
  <c r="L196" i="13"/>
  <c r="A196" i="22"/>
  <c r="M196" i="13"/>
  <c r="A196" i="38"/>
  <c r="N196" i="13"/>
  <c r="A196" i="21"/>
  <c r="A197" i="13"/>
  <c r="E195" i="23"/>
  <c r="C195" i="23"/>
  <c r="D195" i="23"/>
  <c r="F195" i="23"/>
  <c r="Q195" i="13"/>
  <c r="K195" i="21"/>
  <c r="K195" i="22" s="1"/>
  <c r="D192" i="25"/>
  <c r="E192" i="25"/>
  <c r="B195" i="25"/>
  <c r="C195" i="25" s="1"/>
  <c r="O195" i="25" s="1"/>
  <c r="B195" i="38"/>
  <c r="C195" i="38" s="1"/>
  <c r="B195" i="23"/>
  <c r="L193" i="25"/>
  <c r="J194" i="25"/>
  <c r="J196" i="21" l="1"/>
  <c r="J196" i="22" s="1"/>
  <c r="I196" i="24"/>
  <c r="I196" i="21" s="1"/>
  <c r="I196" i="22" s="1"/>
  <c r="K196" i="24"/>
  <c r="K196" i="21" s="1"/>
  <c r="K196" i="22" s="1"/>
  <c r="H196" i="24"/>
  <c r="H196" i="21" s="1"/>
  <c r="H196" i="22" s="1"/>
  <c r="A197" i="24"/>
  <c r="D197" i="24" s="1"/>
  <c r="E197" i="24" s="1"/>
  <c r="K197" i="13"/>
  <c r="A197" i="23"/>
  <c r="E197" i="13"/>
  <c r="D197" i="21" s="1"/>
  <c r="E197" i="21" s="1"/>
  <c r="J197" i="13"/>
  <c r="J197" i="24" s="1"/>
  <c r="I197" i="13"/>
  <c r="H197" i="13"/>
  <c r="G197" i="13"/>
  <c r="N197" i="13"/>
  <c r="A197" i="21"/>
  <c r="A197" i="22"/>
  <c r="B197" i="13"/>
  <c r="B197" i="24" s="1"/>
  <c r="B197" i="21" s="1"/>
  <c r="B197" i="22" s="1"/>
  <c r="C197" i="13"/>
  <c r="C197" i="24" s="1"/>
  <c r="C197" i="21" s="1"/>
  <c r="C197" i="22" s="1"/>
  <c r="A197" i="25"/>
  <c r="O197" i="13"/>
  <c r="L197" i="13"/>
  <c r="A197" i="38"/>
  <c r="M197" i="13"/>
  <c r="A198" i="13"/>
  <c r="E193" i="25"/>
  <c r="D193" i="25"/>
  <c r="K195" i="23"/>
  <c r="J195" i="23"/>
  <c r="J195" i="25" s="1"/>
  <c r="I195" i="23"/>
  <c r="I195" i="25" s="1"/>
  <c r="H195" i="23"/>
  <c r="H195" i="25" s="1"/>
  <c r="G195" i="23"/>
  <c r="G195" i="25" s="1"/>
  <c r="M195" i="23"/>
  <c r="Q196" i="13"/>
  <c r="G196" i="24"/>
  <c r="G196" i="21" s="1"/>
  <c r="G196" i="22" s="1"/>
  <c r="C196" i="23"/>
  <c r="E196" i="23"/>
  <c r="F196" i="23"/>
  <c r="D196" i="23"/>
  <c r="K195" i="25"/>
  <c r="L194" i="25"/>
  <c r="B196" i="23"/>
  <c r="B196" i="25"/>
  <c r="C196" i="25" s="1"/>
  <c r="O196" i="25" s="1"/>
  <c r="B196" i="38"/>
  <c r="C196" i="38" s="1"/>
  <c r="Q197" i="13" l="1"/>
  <c r="G197" i="24"/>
  <c r="G197" i="21" s="1"/>
  <c r="G197" i="22" s="1"/>
  <c r="I197" i="24"/>
  <c r="I197" i="21" s="1"/>
  <c r="I197" i="22" s="1"/>
  <c r="B197" i="23"/>
  <c r="B197" i="25"/>
  <c r="C197" i="25" s="1"/>
  <c r="O197" i="25" s="1"/>
  <c r="B197" i="38"/>
  <c r="C197" i="38" s="1"/>
  <c r="J196" i="23"/>
  <c r="J196" i="25" s="1"/>
  <c r="G196" i="23"/>
  <c r="H196" i="23"/>
  <c r="H196" i="25" s="1"/>
  <c r="I196" i="23"/>
  <c r="I196" i="25" s="1"/>
  <c r="K196" i="23"/>
  <c r="K196" i="25" s="1"/>
  <c r="M196" i="23"/>
  <c r="A198" i="23"/>
  <c r="A198" i="24"/>
  <c r="D198" i="24" s="1"/>
  <c r="E198" i="24" s="1"/>
  <c r="K198" i="13"/>
  <c r="J198" i="13"/>
  <c r="E198" i="13"/>
  <c r="D198" i="21" s="1"/>
  <c r="E198" i="21" s="1"/>
  <c r="H198" i="13"/>
  <c r="H198" i="24" s="1"/>
  <c r="I198" i="13"/>
  <c r="G198" i="13"/>
  <c r="M198" i="13"/>
  <c r="A198" i="38"/>
  <c r="B198" i="13"/>
  <c r="B198" i="24" s="1"/>
  <c r="B198" i="21" s="1"/>
  <c r="B198" i="22" s="1"/>
  <c r="C198" i="13"/>
  <c r="C198" i="24" s="1"/>
  <c r="C198" i="21" s="1"/>
  <c r="C198" i="22" s="1"/>
  <c r="N198" i="13"/>
  <c r="A198" i="21"/>
  <c r="L198" i="13"/>
  <c r="A198" i="22"/>
  <c r="A198" i="25"/>
  <c r="O198" i="13"/>
  <c r="A199" i="13"/>
  <c r="H197" i="24"/>
  <c r="H197" i="21" s="1"/>
  <c r="H197" i="22" s="1"/>
  <c r="E197" i="23"/>
  <c r="C197" i="23"/>
  <c r="D197" i="23"/>
  <c r="F197" i="23"/>
  <c r="G196" i="25"/>
  <c r="L195" i="25"/>
  <c r="K197" i="24"/>
  <c r="K197" i="21" s="1"/>
  <c r="K197" i="22" s="1"/>
  <c r="D194" i="25"/>
  <c r="E194" i="25"/>
  <c r="J197" i="21"/>
  <c r="J197" i="22" s="1"/>
  <c r="I198" i="24" l="1"/>
  <c r="I198" i="21" s="1"/>
  <c r="I198" i="22" s="1"/>
  <c r="K198" i="24"/>
  <c r="K198" i="21" s="1"/>
  <c r="K198" i="22" s="1"/>
  <c r="L196" i="25"/>
  <c r="E196" i="25" s="1"/>
  <c r="G198" i="24"/>
  <c r="G198" i="21" s="1"/>
  <c r="G198" i="22" s="1"/>
  <c r="J198" i="24"/>
  <c r="J198" i="21" s="1"/>
  <c r="J198" i="22" s="1"/>
  <c r="Q198" i="13"/>
  <c r="D195" i="25"/>
  <c r="E195" i="25"/>
  <c r="K197" i="23"/>
  <c r="K197" i="25" s="1"/>
  <c r="J197" i="23"/>
  <c r="J197" i="25" s="1"/>
  <c r="I197" i="23"/>
  <c r="I197" i="25" s="1"/>
  <c r="G197" i="23"/>
  <c r="G197" i="25" s="1"/>
  <c r="H197" i="23"/>
  <c r="H197" i="25" s="1"/>
  <c r="M197" i="23"/>
  <c r="H198" i="21"/>
  <c r="H198" i="22" s="1"/>
  <c r="C198" i="23"/>
  <c r="E198" i="23"/>
  <c r="F198" i="23"/>
  <c r="D198" i="23"/>
  <c r="A199" i="24"/>
  <c r="D199" i="24" s="1"/>
  <c r="E199" i="24" s="1"/>
  <c r="K199" i="13"/>
  <c r="A199" i="23"/>
  <c r="E199" i="13"/>
  <c r="D199" i="21" s="1"/>
  <c r="E199" i="21" s="1"/>
  <c r="J199" i="13"/>
  <c r="J199" i="24" s="1"/>
  <c r="I199" i="13"/>
  <c r="G199" i="13"/>
  <c r="C199" i="13"/>
  <c r="C199" i="24" s="1"/>
  <c r="C199" i="21" s="1"/>
  <c r="C199" i="22" s="1"/>
  <c r="B199" i="13"/>
  <c r="B199" i="24" s="1"/>
  <c r="B199" i="21" s="1"/>
  <c r="B199" i="22" s="1"/>
  <c r="H199" i="13"/>
  <c r="L199" i="13"/>
  <c r="A199" i="38"/>
  <c r="O199" i="13"/>
  <c r="A199" i="22"/>
  <c r="A199" i="25"/>
  <c r="M199" i="13"/>
  <c r="N199" i="13"/>
  <c r="A199" i="21"/>
  <c r="A200" i="13"/>
  <c r="B198" i="25"/>
  <c r="C198" i="25" s="1"/>
  <c r="O198" i="25" s="1"/>
  <c r="B198" i="38"/>
  <c r="C198" i="38" s="1"/>
  <c r="B198" i="23"/>
  <c r="H199" i="24" l="1"/>
  <c r="H199" i="21" s="1"/>
  <c r="H199" i="22" s="1"/>
  <c r="I199" i="24"/>
  <c r="I199" i="21" s="1"/>
  <c r="I199" i="22" s="1"/>
  <c r="K199" i="24"/>
  <c r="K199" i="21" s="1"/>
  <c r="K199" i="22" s="1"/>
  <c r="D196" i="25"/>
  <c r="G199" i="24"/>
  <c r="G199" i="21" s="1"/>
  <c r="G199" i="22" s="1"/>
  <c r="J199" i="21"/>
  <c r="J199" i="22" s="1"/>
  <c r="A200" i="23"/>
  <c r="A200" i="24"/>
  <c r="K200" i="13"/>
  <c r="G200" i="13"/>
  <c r="I200" i="13"/>
  <c r="H200" i="13"/>
  <c r="E200" i="13"/>
  <c r="D200" i="21" s="1"/>
  <c r="E200" i="21" s="1"/>
  <c r="C200" i="13"/>
  <c r="C200" i="24" s="1"/>
  <c r="C200" i="21" s="1"/>
  <c r="C200" i="22" s="1"/>
  <c r="A200" i="25"/>
  <c r="D11" i="25" s="1"/>
  <c r="J200" i="13"/>
  <c r="B200" i="13"/>
  <c r="B200" i="24" s="1"/>
  <c r="B200" i="21" s="1"/>
  <c r="B200" i="22" s="1"/>
  <c r="O200" i="13"/>
  <c r="A200" i="21"/>
  <c r="D11" i="21" s="1"/>
  <c r="M200" i="13"/>
  <c r="A200" i="22"/>
  <c r="D11" i="22" s="1"/>
  <c r="N200" i="13"/>
  <c r="L200" i="13"/>
  <c r="A200" i="38"/>
  <c r="D11" i="38" s="1"/>
  <c r="Q199" i="13"/>
  <c r="E199" i="23"/>
  <c r="C199" i="23"/>
  <c r="D199" i="23"/>
  <c r="F199" i="23"/>
  <c r="L197" i="25"/>
  <c r="B199" i="25"/>
  <c r="C199" i="25" s="1"/>
  <c r="O199" i="25" s="1"/>
  <c r="B199" i="23"/>
  <c r="B199" i="38"/>
  <c r="C199" i="38" s="1"/>
  <c r="J198" i="23"/>
  <c r="J198" i="25" s="1"/>
  <c r="G198" i="23"/>
  <c r="G198" i="25" s="1"/>
  <c r="K198" i="23"/>
  <c r="K198" i="25" s="1"/>
  <c r="H198" i="23"/>
  <c r="H198" i="25" s="1"/>
  <c r="I198" i="23"/>
  <c r="I198" i="25" s="1"/>
  <c r="M198" i="23"/>
  <c r="Q200" i="13" l="1"/>
  <c r="E197" i="25"/>
  <c r="D197" i="25"/>
  <c r="B200" i="23"/>
  <c r="B200" i="25"/>
  <c r="C200" i="25" s="1"/>
  <c r="O200" i="25" s="1"/>
  <c r="B200" i="38"/>
  <c r="C200" i="38" s="1"/>
  <c r="E11" i="13"/>
  <c r="G11" i="13" s="1"/>
  <c r="L198" i="25"/>
  <c r="K199" i="23"/>
  <c r="K199" i="25" s="1"/>
  <c r="J199" i="23"/>
  <c r="J199" i="25" s="1"/>
  <c r="I199" i="23"/>
  <c r="I199" i="25" s="1"/>
  <c r="G199" i="23"/>
  <c r="G199" i="25" s="1"/>
  <c r="H199" i="23"/>
  <c r="H199" i="25" s="1"/>
  <c r="M199" i="23"/>
  <c r="D200" i="24"/>
  <c r="E200" i="24" s="1"/>
  <c r="H200" i="24" s="1"/>
  <c r="D11" i="24"/>
  <c r="C200" i="23"/>
  <c r="E200" i="23"/>
  <c r="F200" i="23"/>
  <c r="D200" i="23"/>
  <c r="P62" i="18" l="1"/>
  <c r="S67" i="18"/>
  <c r="R67" i="18"/>
  <c r="S62" i="18"/>
  <c r="Q62" i="18"/>
  <c r="R62" i="18"/>
  <c r="O62" i="18"/>
  <c r="Q67" i="18"/>
  <c r="P67" i="18"/>
  <c r="O67" i="18"/>
  <c r="J200" i="24"/>
  <c r="J200" i="21" s="1"/>
  <c r="I200" i="24"/>
  <c r="I11" i="24" s="1"/>
  <c r="H200" i="21"/>
  <c r="H11" i="24"/>
  <c r="K200" i="24"/>
  <c r="I200" i="21"/>
  <c r="G200" i="24"/>
  <c r="J200" i="23"/>
  <c r="K200" i="23"/>
  <c r="H200" i="23"/>
  <c r="G200" i="23"/>
  <c r="I200" i="23"/>
  <c r="M200" i="23"/>
  <c r="L199" i="25"/>
  <c r="D198" i="25"/>
  <c r="E198" i="25"/>
  <c r="T67" i="18" l="1"/>
  <c r="T62" i="18"/>
  <c r="J11" i="24"/>
  <c r="I200" i="22"/>
  <c r="I11" i="21"/>
  <c r="D199" i="25"/>
  <c r="E199" i="25"/>
  <c r="K200" i="21"/>
  <c r="K11" i="24"/>
  <c r="G200" i="21"/>
  <c r="G11" i="24"/>
  <c r="J200" i="22"/>
  <c r="J11" i="21"/>
  <c r="H200" i="22"/>
  <c r="H11" i="21"/>
  <c r="H200" i="25" l="1"/>
  <c r="H11" i="22"/>
  <c r="G200" i="22"/>
  <c r="G11" i="21"/>
  <c r="J200" i="25"/>
  <c r="J11" i="22"/>
  <c r="K200" i="22"/>
  <c r="K11" i="21"/>
  <c r="I200" i="25"/>
  <c r="I11" i="22"/>
  <c r="K200" i="25" l="1"/>
  <c r="K11" i="22"/>
  <c r="G200" i="25"/>
  <c r="G11" i="22"/>
  <c r="I10" i="25"/>
  <c r="I11" i="25"/>
  <c r="Q16" i="18"/>
  <c r="N15" i="20" s="1"/>
  <c r="J11" i="25"/>
  <c r="R16" i="18"/>
  <c r="O15" i="20" s="1"/>
  <c r="J10" i="25"/>
  <c r="H10" i="25"/>
  <c r="P16" i="18"/>
  <c r="M15" i="20" s="1"/>
  <c r="H11" i="25"/>
  <c r="L200" i="25" l="1"/>
  <c r="G11" i="25"/>
  <c r="G10" i="25"/>
  <c r="O16" i="18"/>
  <c r="K10" i="25"/>
  <c r="S16" i="18"/>
  <c r="P15" i="20" s="1"/>
  <c r="K11" i="25"/>
  <c r="S77" i="18" l="1"/>
  <c r="P77" i="18"/>
  <c r="O55" i="18"/>
  <c r="P42" i="18"/>
  <c r="P55" i="18"/>
  <c r="S42" i="18"/>
  <c r="R55" i="18"/>
  <c r="O42" i="18"/>
  <c r="R54" i="18"/>
  <c r="S56" i="18"/>
  <c r="P56" i="18"/>
  <c r="P54" i="18"/>
  <c r="Q42" i="18"/>
  <c r="R56" i="18"/>
  <c r="P48" i="18"/>
  <c r="P47" i="18"/>
  <c r="S47" i="18"/>
  <c r="O47" i="18"/>
  <c r="Q54" i="18"/>
  <c r="O48" i="18"/>
  <c r="O77" i="18"/>
  <c r="O56" i="18"/>
  <c r="Q48" i="18"/>
  <c r="R48" i="18"/>
  <c r="O54" i="18"/>
  <c r="S55" i="18"/>
  <c r="Q55" i="18"/>
  <c r="S54" i="18"/>
  <c r="S48" i="18"/>
  <c r="Q77" i="18"/>
  <c r="R47" i="18"/>
  <c r="Q56" i="18"/>
  <c r="R77" i="18"/>
  <c r="R42" i="18"/>
  <c r="Q47" i="18"/>
  <c r="Q49" i="18" s="1"/>
  <c r="D200" i="25"/>
  <c r="E200" i="25"/>
  <c r="T16" i="18"/>
  <c r="L15" i="20"/>
  <c r="S57" i="18" l="1"/>
  <c r="P49" i="18"/>
  <c r="P57" i="18"/>
  <c r="T42" i="18"/>
  <c r="T48" i="18"/>
  <c r="Q57" i="18"/>
  <c r="T55" i="18"/>
  <c r="T56" i="18"/>
  <c r="O49" i="18"/>
  <c r="T47" i="18"/>
  <c r="R49" i="18"/>
  <c r="O57" i="18"/>
  <c r="T54" i="18"/>
  <c r="T77" i="18"/>
  <c r="S49" i="18"/>
  <c r="R57" i="18"/>
  <c r="Q34" i="18"/>
  <c r="Q88" i="18" s="1"/>
  <c r="S36" i="18"/>
  <c r="O36" i="18"/>
  <c r="O90" i="18" s="1"/>
  <c r="R36" i="18"/>
  <c r="P35" i="18"/>
  <c r="S35" i="18"/>
  <c r="P36" i="18"/>
  <c r="Q36" i="18"/>
  <c r="R35" i="18"/>
  <c r="O35" i="18"/>
  <c r="O89" i="18" s="1"/>
  <c r="Q35" i="18"/>
  <c r="O34" i="18"/>
  <c r="O88" i="18" s="1"/>
  <c r="P34" i="18"/>
  <c r="P88" i="18" s="1"/>
  <c r="S34" i="18"/>
  <c r="S88" i="18" s="1"/>
  <c r="R34" i="18"/>
  <c r="R88" i="18" s="1"/>
  <c r="R93" i="18" s="1"/>
  <c r="G21" i="17"/>
  <c r="I21" i="17"/>
  <c r="J17" i="17"/>
  <c r="P25" i="18"/>
  <c r="R24" i="18"/>
  <c r="I19" i="17"/>
  <c r="P23" i="18"/>
  <c r="R23" i="18"/>
  <c r="H23" i="17"/>
  <c r="J23" i="17"/>
  <c r="G23" i="17"/>
  <c r="I17" i="17"/>
  <c r="J16" i="17"/>
  <c r="S22" i="18"/>
  <c r="J21" i="17"/>
  <c r="H19" i="17"/>
  <c r="K20" i="17"/>
  <c r="P27" i="18"/>
  <c r="G17" i="17"/>
  <c r="J22" i="17"/>
  <c r="H18" i="17"/>
  <c r="J18" i="17"/>
  <c r="Q25" i="18"/>
  <c r="I20" i="17"/>
  <c r="J20" i="17"/>
  <c r="Q22" i="18"/>
  <c r="G19" i="17"/>
  <c r="O22" i="18"/>
  <c r="O26" i="18"/>
  <c r="Q21" i="18"/>
  <c r="G22" i="17"/>
  <c r="Q26" i="18"/>
  <c r="R28" i="18"/>
  <c r="S24" i="18"/>
  <c r="H16" i="17"/>
  <c r="Q28" i="18"/>
  <c r="G16" i="17"/>
  <c r="P26" i="18"/>
  <c r="H21" i="17"/>
  <c r="S21" i="18"/>
  <c r="G20" i="17"/>
  <c r="H22" i="17"/>
  <c r="O24" i="18"/>
  <c r="S26" i="18"/>
  <c r="O28" i="18"/>
  <c r="S23" i="18"/>
  <c r="P28" i="18"/>
  <c r="S28" i="18"/>
  <c r="I16" i="17"/>
  <c r="K16" i="17"/>
  <c r="P24" i="18"/>
  <c r="I18" i="17"/>
  <c r="H17" i="17"/>
  <c r="Q24" i="18"/>
  <c r="I22" i="17"/>
  <c r="O25" i="18"/>
  <c r="K19" i="17"/>
  <c r="G18" i="17"/>
  <c r="H20" i="17"/>
  <c r="K18" i="17"/>
  <c r="I23" i="17"/>
  <c r="P21" i="18"/>
  <c r="R25" i="18"/>
  <c r="S27" i="18"/>
  <c r="Q27" i="18"/>
  <c r="R26" i="18"/>
  <c r="P22" i="18"/>
  <c r="R22" i="18"/>
  <c r="K21" i="17"/>
  <c r="K23" i="17"/>
  <c r="K22" i="17"/>
  <c r="S25" i="18"/>
  <c r="K17" i="17"/>
  <c r="Q23" i="18"/>
  <c r="O21" i="18"/>
  <c r="J19" i="17"/>
  <c r="R27" i="18"/>
  <c r="O27" i="18"/>
  <c r="R21" i="18"/>
  <c r="O23" i="18"/>
  <c r="Q89" i="18" l="1"/>
  <c r="Q94" i="18" s="1"/>
  <c r="P90" i="18"/>
  <c r="P95" i="18" s="1"/>
  <c r="S93" i="18"/>
  <c r="S89" i="18"/>
  <c r="S94" i="18" s="1"/>
  <c r="T88" i="18"/>
  <c r="P93" i="18"/>
  <c r="R89" i="18"/>
  <c r="P89" i="18"/>
  <c r="P94" i="18" s="1"/>
  <c r="Q93" i="18"/>
  <c r="T57" i="18"/>
  <c r="T49" i="18"/>
  <c r="O95" i="18"/>
  <c r="O94" i="18"/>
  <c r="S90" i="18"/>
  <c r="S95" i="18" s="1"/>
  <c r="O93" i="18"/>
  <c r="O91" i="18"/>
  <c r="Q90" i="18"/>
  <c r="Q95" i="18" s="1"/>
  <c r="R90" i="18"/>
  <c r="R95" i="18" s="1"/>
  <c r="L16" i="17"/>
  <c r="G24" i="17"/>
  <c r="T26" i="18"/>
  <c r="S37" i="18"/>
  <c r="T35" i="18"/>
  <c r="P29" i="18"/>
  <c r="T25" i="18"/>
  <c r="T24" i="18"/>
  <c r="H24" i="17"/>
  <c r="Q29" i="18"/>
  <c r="T22" i="18"/>
  <c r="L21" i="17"/>
  <c r="P37" i="18"/>
  <c r="Q37" i="18"/>
  <c r="R29" i="18"/>
  <c r="T23" i="18"/>
  <c r="T27" i="18"/>
  <c r="K24" i="17"/>
  <c r="I24" i="17"/>
  <c r="T28" i="18"/>
  <c r="L20" i="17"/>
  <c r="L22" i="17"/>
  <c r="L19" i="17"/>
  <c r="L17" i="17"/>
  <c r="L23" i="17"/>
  <c r="O37" i="18"/>
  <c r="T34" i="18"/>
  <c r="O29" i="18"/>
  <c r="T21" i="18"/>
  <c r="L18" i="17"/>
  <c r="S29" i="18"/>
  <c r="J24" i="17"/>
  <c r="R37" i="18"/>
  <c r="T36" i="18"/>
  <c r="T89" i="18" l="1"/>
  <c r="V16" i="18"/>
  <c r="T95" i="18"/>
  <c r="S91" i="18"/>
  <c r="S96" i="18" s="1"/>
  <c r="O96" i="18"/>
  <c r="P91" i="18"/>
  <c r="P96" i="18" s="1"/>
  <c r="T93" i="18"/>
  <c r="T90" i="18"/>
  <c r="Q91" i="18"/>
  <c r="Q96" i="18" s="1"/>
  <c r="R91" i="18"/>
  <c r="R96" i="18" s="1"/>
  <c r="R94" i="18"/>
  <c r="T94" i="18" s="1"/>
  <c r="T37" i="18"/>
  <c r="L24" i="17"/>
  <c r="L11" i="17" s="1"/>
  <c r="T29" i="18"/>
  <c r="V29" i="18" l="1"/>
  <c r="T96" i="18"/>
  <c r="T91" i="18"/>
  <c r="V37" i="18"/>
  <c r="I11" i="17"/>
</calcChain>
</file>

<file path=xl/comments1.xml><?xml version="1.0" encoding="utf-8"?>
<comments xmlns="http://schemas.openxmlformats.org/spreadsheetml/2006/main">
  <authors>
    <author>Allen, Mark</author>
  </authors>
  <commentList>
    <comment ref="K168" author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Delete to remove double counting</t>
        </r>
      </text>
    </comment>
  </commentList>
</comments>
</file>

<file path=xl/sharedStrings.xml><?xml version="1.0" encoding="utf-8"?>
<sst xmlns="http://schemas.openxmlformats.org/spreadsheetml/2006/main" count="1627" uniqueCount="472">
  <si>
    <t>Project Name</t>
  </si>
  <si>
    <t>Business case number</t>
  </si>
  <si>
    <t>Business case/ project code</t>
  </si>
  <si>
    <t>Capex #</t>
  </si>
  <si>
    <t>Category</t>
  </si>
  <si>
    <t>Direct Labour %</t>
  </si>
  <si>
    <t>Direct Contractor %</t>
  </si>
  <si>
    <t>Direct Material %</t>
  </si>
  <si>
    <t>Direct Other %</t>
  </si>
  <si>
    <t>Check</t>
  </si>
  <si>
    <t>Item 
Ref.</t>
  </si>
  <si>
    <t xml:space="preserve">Access Arrangement Description </t>
  </si>
  <si>
    <t>Total</t>
  </si>
  <si>
    <t>Asset Class Name</t>
  </si>
  <si>
    <t>Pipelines</t>
  </si>
  <si>
    <t>Compressors</t>
  </si>
  <si>
    <t>Odourant Plants</t>
  </si>
  <si>
    <t>Gas Quality</t>
  </si>
  <si>
    <t>Other</t>
  </si>
  <si>
    <t>General Land</t>
  </si>
  <si>
    <t>Years</t>
  </si>
  <si>
    <t>Previous AA</t>
  </si>
  <si>
    <t>Current AA</t>
  </si>
  <si>
    <t>Forecast AA</t>
  </si>
  <si>
    <t>Start</t>
  </si>
  <si>
    <t>Finish</t>
  </si>
  <si>
    <t>Allocator</t>
  </si>
  <si>
    <t>check (years)</t>
  </si>
  <si>
    <t>Allocators</t>
  </si>
  <si>
    <t>VTS</t>
  </si>
  <si>
    <t>APA</t>
  </si>
  <si>
    <t>Transmission</t>
  </si>
  <si>
    <t>Converter</t>
  </si>
  <si>
    <t>Allocator Class</t>
  </si>
  <si>
    <t>Unit Input</t>
  </si>
  <si>
    <t>Input currency</t>
  </si>
  <si>
    <t>conversion</t>
  </si>
  <si>
    <t>Inflation</t>
  </si>
  <si>
    <t>CPI</t>
  </si>
  <si>
    <t>Base Year to Dec 2017</t>
  </si>
  <si>
    <t>Labour</t>
  </si>
  <si>
    <t>Contractor</t>
  </si>
  <si>
    <t>Materials</t>
  </si>
  <si>
    <t>Index</t>
  </si>
  <si>
    <t>Increase</t>
  </si>
  <si>
    <t>Real cost Escalation</t>
  </si>
  <si>
    <t>Project number</t>
  </si>
  <si>
    <t>Asset class</t>
  </si>
  <si>
    <t>Asset category</t>
  </si>
  <si>
    <t>Class</t>
  </si>
  <si>
    <t>Buildings</t>
  </si>
  <si>
    <t>City Gates &amp; Field Regs</t>
  </si>
  <si>
    <t>Included in forecast?</t>
  </si>
  <si>
    <t>Yes</t>
  </si>
  <si>
    <t>No</t>
  </si>
  <si>
    <t>Actual Capex</t>
  </si>
  <si>
    <t>AER forecast Capex</t>
  </si>
  <si>
    <t>AER Forecast Inflation</t>
  </si>
  <si>
    <t>Forecast?</t>
  </si>
  <si>
    <t>Nominal from Dec 2012</t>
  </si>
  <si>
    <t>AER forecast to base year to Dec 2012</t>
  </si>
  <si>
    <t>Difference</t>
  </si>
  <si>
    <t>Forecast total</t>
  </si>
  <si>
    <t>Unit</t>
  </si>
  <si>
    <t>Year</t>
  </si>
  <si>
    <t>Historic Capex ($nominal m)</t>
  </si>
  <si>
    <t>Asset Classes</t>
  </si>
  <si>
    <t>Capex by Asset Class ($ nominal m)</t>
  </si>
  <si>
    <t>Anglesea</t>
  </si>
  <si>
    <t>Asset Category</t>
  </si>
  <si>
    <t>Augmentation</t>
  </si>
  <si>
    <t>Non-System</t>
  </si>
  <si>
    <t>Capex by Asset Category ($nominal m)</t>
  </si>
  <si>
    <t>Asset Class</t>
  </si>
  <si>
    <t>Non Augmentation Capex($nominal m)</t>
  </si>
  <si>
    <t>Applications Renewal</t>
  </si>
  <si>
    <t>Infrastructure Renewal</t>
  </si>
  <si>
    <t>VTS01</t>
  </si>
  <si>
    <t>VTS02</t>
  </si>
  <si>
    <t>Victoria</t>
  </si>
  <si>
    <t>Check picking up all projects</t>
  </si>
  <si>
    <t>Check values</t>
  </si>
  <si>
    <t>Check picking up projects</t>
  </si>
  <si>
    <t>Check pickup all projects</t>
  </si>
  <si>
    <t>BCS Reconfig (2A)</t>
  </si>
  <si>
    <t>AER Forecast</t>
  </si>
  <si>
    <t>Actuals</t>
  </si>
  <si>
    <t>Non Augmentation capex</t>
  </si>
  <si>
    <t>Zones</t>
  </si>
  <si>
    <t>21 Wollert to Keon Park</t>
  </si>
  <si>
    <t>3 Tyers to Morwell &amp; Maryvale lateral</t>
  </si>
  <si>
    <t>22 Deer Park to Sunbury</t>
  </si>
  <si>
    <t>25 Chiltern Valley to Koonoomoo</t>
  </si>
  <si>
    <t>1 Longford to Tyers (loop end)</t>
  </si>
  <si>
    <t>Inverse of Nominal From 2012</t>
  </si>
  <si>
    <t>Inline inspection (nominal $m)</t>
  </si>
  <si>
    <t>Capital expenditure</t>
  </si>
  <si>
    <t>Capital expenditure acroos current and forecast AA</t>
  </si>
  <si>
    <t>APA Forecast</t>
  </si>
  <si>
    <t>APA VTS Actuals/Forecast</t>
  </si>
  <si>
    <t>Inline inspection (real 2017 $m)</t>
  </si>
  <si>
    <t>Safety management - High consequence areas (real 2017 $m)</t>
  </si>
  <si>
    <t>Dandenong Relocation</t>
  </si>
  <si>
    <t>2017 (f)</t>
  </si>
  <si>
    <t>2016 (e)</t>
  </si>
  <si>
    <t>2017 Extension of existing project</t>
  </si>
  <si>
    <t xml:space="preserve">Hyperion Upgrade to 11.1.2.4 </t>
  </si>
  <si>
    <t xml:space="preserve">SharePoint Upgrade </t>
  </si>
  <si>
    <t xml:space="preserve">APA Grid Extend Program </t>
  </si>
  <si>
    <t xml:space="preserve">Enterprise Content Management </t>
  </si>
  <si>
    <t xml:space="preserve">Victoria CRE </t>
  </si>
  <si>
    <t>Gas to Culcairn (nominal $m)</t>
  </si>
  <si>
    <t>Anglesea Pipeline (nominal $m)</t>
  </si>
  <si>
    <t>2018 (f)</t>
  </si>
  <si>
    <t>Start 2013</t>
  </si>
  <si>
    <t>Reg 2013</t>
  </si>
  <si>
    <t>Warragul lateral expansion (real 2017 $m)</t>
  </si>
  <si>
    <t>Capex by Driver (real 2017 $m)</t>
  </si>
  <si>
    <t>Capex by Asset Class (real 2017 $m)</t>
  </si>
  <si>
    <t>Westbound expansion of the South West Pipeline (real 2017 $m)</t>
  </si>
  <si>
    <t>Brooklyn Compressor Station Upgrade (real 2017 $m)</t>
  </si>
  <si>
    <t>VTS Turbine Overhauls (real 2017 $m)</t>
  </si>
  <si>
    <t>Brooklyn reconfiguration</t>
  </si>
  <si>
    <t>Winchelsea bi-directional works</t>
  </si>
  <si>
    <t>H1</t>
  </si>
  <si>
    <t>H2</t>
  </si>
  <si>
    <t>E2016</t>
  </si>
  <si>
    <t>F2017</t>
  </si>
  <si>
    <t>Winchelsea compressor</t>
  </si>
  <si>
    <t>Wollert to Barnawartha looping (62TJ)</t>
  </si>
  <si>
    <t>Wollert to Barnawartha looping</t>
  </si>
  <si>
    <t>Completion Year</t>
  </si>
  <si>
    <t>incurred</t>
  </si>
  <si>
    <t>Forecast Capex as incurred ($2017 m)</t>
  </si>
  <si>
    <t>Winchelsea Bi-Direction</t>
  </si>
  <si>
    <t>Forecast Capex as commissioned ($2017 m)</t>
  </si>
  <si>
    <t>WORM (real 2017 $m)</t>
  </si>
  <si>
    <t>VNIE Looping 6 to 8</t>
  </si>
  <si>
    <t>Wollert to Clonbinane Looping</t>
  </si>
  <si>
    <t>Wollert CS A Unit reinstrumentation</t>
  </si>
  <si>
    <t xml:space="preserve">Iona CS - Inlet Pressure Reduction </t>
  </si>
  <si>
    <t>BCS Emergency Lighting</t>
  </si>
  <si>
    <t>GCS Emergency Lighting Upgrade</t>
  </si>
  <si>
    <t>Wollert CS Emergency Lighting</t>
  </si>
  <si>
    <t>Emergency - refurbish and re-testing of pipes</t>
  </si>
  <si>
    <t>Emergency Response Equipment</t>
  </si>
  <si>
    <t>Purchase and replacement of emergency fittings and Equipment</t>
  </si>
  <si>
    <t>Facilities Communication Systems Upgrade</t>
  </si>
  <si>
    <t>GCS Station Valve Upgrade</t>
  </si>
  <si>
    <t>AS 2885 Design Life reviews of Facilities&amp;Pipelines</t>
  </si>
  <si>
    <t xml:space="preserve">Hazardous Area Rectification </t>
  </si>
  <si>
    <t xml:space="preserve">Hazardous Areas Review </t>
  </si>
  <si>
    <t>Heater upgrade - Laverton North CG</t>
  </si>
  <si>
    <t>Odorant Dandenong Pump Upgrade 700 &amp; 2800 kPa</t>
  </si>
  <si>
    <t>Regulator upgrade - Dandenong City Gate (exclude filters)</t>
  </si>
  <si>
    <t>Valve -  Pipeline LNG plant Isolation Valve Actuator Replacement</t>
  </si>
  <si>
    <t>Valve -  Pipeline to LNG plant UV325 valve replacement and loading valve</t>
  </si>
  <si>
    <t>Valve - UniBolt Phase 3 Replacement</t>
  </si>
  <si>
    <t>Pig Trap  - Enclosure upgrade</t>
  </si>
  <si>
    <t>Pig Trap - Pipe Support Upgrade</t>
  </si>
  <si>
    <t>Liquid management - Longford</t>
  </si>
  <si>
    <t>CP - Cathodic Protection Replacement</t>
  </si>
  <si>
    <t>CP - Corrosion Protection Testing Equipment</t>
  </si>
  <si>
    <t>Pig Trap - A Branch Valve on Pipeline 108 to Newport Install(124)</t>
  </si>
  <si>
    <t>Pig Trap - Dandenong to Princes Highway Pipeline Install (129)</t>
  </si>
  <si>
    <t>Pigging Program (T56 Brooklyn - Ballan)</t>
  </si>
  <si>
    <t>Pigging Program (T59 Euro - Kyabram)</t>
  </si>
  <si>
    <t>Pigging Program (T67 Guilford - Maryborough)</t>
  </si>
  <si>
    <t>Pigging Program (T74 Keon Park - Wollert)</t>
  </si>
  <si>
    <t>Pigging Program (T92 Iona - Brooklyn)</t>
  </si>
  <si>
    <t>Pig Trap - Princes Highway to Regent Street Pipeline Install(36)</t>
  </si>
  <si>
    <t>Pig Trap - Somerton to Somerton Pipeline Install (238)</t>
  </si>
  <si>
    <t>BCS Safety and Process Control System and RTU Upgrade</t>
  </si>
  <si>
    <t>CS Type B compliance upgrade</t>
  </si>
  <si>
    <t>GCS GEA Fuel Gas Upgrade</t>
  </si>
  <si>
    <t>GCS Units 1,2,3&amp;4 Suction/Discharge Actuated Valve Replacement</t>
  </si>
  <si>
    <t>Regulator Upgrade - Lara pneumatic control system upgrade</t>
  </si>
  <si>
    <t>Security - High Risk sites security upgrade</t>
  </si>
  <si>
    <t>Zonal Chromatograph Insertion Probes</t>
  </si>
  <si>
    <t>Zonal Chromatograph Upgrades</t>
  </si>
  <si>
    <t>RTU &amp; Control System Upgrade -  Facilities</t>
  </si>
  <si>
    <t xml:space="preserve">GCS Anti-Surge &amp; Fast-Stop Valves Upgrade </t>
  </si>
  <si>
    <t>Wollert CG Control Hut Fire Suppression System</t>
  </si>
  <si>
    <t>Wollert CS A/B Control Room Fire Suppression System</t>
  </si>
  <si>
    <t>Valve - Actuate MLV's in T1 areas</t>
  </si>
  <si>
    <t>Valve - Longford to Dandenong LV10 Vent Stack</t>
  </si>
  <si>
    <t>BCS Station Isolation and Loading Valves</t>
  </si>
  <si>
    <t>Iona CS - Capacity Aftercooler upgrade</t>
  </si>
  <si>
    <t>BCS DEA Upgrade</t>
  </si>
  <si>
    <t>Pig Trap - Keon Park Install</t>
  </si>
  <si>
    <t>BCS Unit 10 &amp; 11 Cooler Upgrade</t>
  </si>
  <si>
    <t>SMS - GIS &amp; Aerial Photography</t>
  </si>
  <si>
    <t>VTS - WOLLERT 4 &amp; 5 CAPEX</t>
  </si>
  <si>
    <t>VTS - MORWELL TYERS UPGRADE</t>
  </si>
  <si>
    <t>VTS - MAOP UPGRADE CAPEX</t>
  </si>
  <si>
    <t>VTS - BCS 8&amp;9 COOLERS UPG (NEW</t>
  </si>
  <si>
    <t>PIGGING T91 CURDIEVALE</t>
  </si>
  <si>
    <t>VTS - BCS LUBE OIL COOLER 8&amp;9</t>
  </si>
  <si>
    <t>VTS16.SIB42 WOLL SOFT STARTERS</t>
  </si>
  <si>
    <t>VTS.SIB99 WCS STN-A DISCHRG LQ</t>
  </si>
  <si>
    <t>BCS Administration Building Distribution Board Upgrade</t>
  </si>
  <si>
    <t>Equipment - Field Equipment</t>
  </si>
  <si>
    <t>Equipment - Gas Detectors</t>
  </si>
  <si>
    <t>Equipment - IT Purchases</t>
  </si>
  <si>
    <t>Equipment - Victorian low value pool purchases</t>
  </si>
  <si>
    <t>Dandenong Complex asbestos removal</t>
  </si>
  <si>
    <t>Dandenong Office Purchases</t>
  </si>
  <si>
    <t>Dandenong Site - Storage shed</t>
  </si>
  <si>
    <t>SCADA - Comms upgrade to IP network-VTS only</t>
  </si>
  <si>
    <t>SCADA System Upgrade</t>
  </si>
  <si>
    <t>Dandenong Building exterior coatings</t>
  </si>
  <si>
    <t>Dandenong site fire mains replacement</t>
  </si>
  <si>
    <t>Corporate IT</t>
  </si>
  <si>
    <t>VTS - BROOKLYN FIRE SERVICE</t>
  </si>
  <si>
    <t>VTS17.SIB27 SCS CR EPS REMOVAL</t>
  </si>
  <si>
    <t>VTS17.SIB30 DND EMERG ENTRANCE</t>
  </si>
  <si>
    <t xml:space="preserve">Corporate other </t>
  </si>
  <si>
    <t>Market Services _APA Grid Prog</t>
  </si>
  <si>
    <t>APA Grid Perf &amp; Resil Overhaul</t>
  </si>
  <si>
    <t>APA Grid &amp; Mrkt Srvs SIB Capex</t>
  </si>
  <si>
    <t>APA Grid Extend</t>
  </si>
  <si>
    <t>APA Grid Services Initiatives</t>
  </si>
  <si>
    <t>CORP SIB16 DANDENONG REFURB</t>
  </si>
  <si>
    <t>Data Centre</t>
  </si>
  <si>
    <t>Enterprise Asset Management</t>
  </si>
  <si>
    <t>Enterprise Content Management</t>
  </si>
  <si>
    <t>EAM Bus Support &amp; Governance</t>
  </si>
  <si>
    <t>EAM TRANSMISSION ESTAB WORK</t>
  </si>
  <si>
    <t>Oracle Integration with EAM</t>
  </si>
  <si>
    <t>EAM Business Support-Reports</t>
  </si>
  <si>
    <t>EC Upgrade</t>
  </si>
  <si>
    <t>Finance Systems</t>
  </si>
  <si>
    <t>Mobile phone CAPEX purchases</t>
  </si>
  <si>
    <t>PPOM Phase 2</t>
  </si>
  <si>
    <t>Project Server Status Report</t>
  </si>
  <si>
    <t>BI reporting</t>
  </si>
  <si>
    <t>PPOM Snapshot Engine</t>
  </si>
  <si>
    <t>APA Grid Ph.2</t>
  </si>
  <si>
    <t>APA Grid Ph. 3</t>
  </si>
  <si>
    <t>Vehicle Comms &amp; Journey Mgmt</t>
  </si>
  <si>
    <t>SCADA Satellite Strategy</t>
  </si>
  <si>
    <t>SCADA Resilience Project FEED</t>
  </si>
  <si>
    <t>IOC SCADA GAP ANALYSIS</t>
  </si>
  <si>
    <t>SCADA Resilience Phase 1 Recom</t>
  </si>
  <si>
    <t>Melbourne Metro CRE</t>
  </si>
  <si>
    <t xml:space="preserve">Adjustments required for differences in CWIP and FAR records </t>
  </si>
  <si>
    <t>Replacement</t>
  </si>
  <si>
    <t>Capex as incurred (nominal $m)</t>
  </si>
  <si>
    <t xml:space="preserve">APA Grid Energy Components Upgrade </t>
  </si>
  <si>
    <t xml:space="preserve">BI - Transmission Dashboard and Enterprise Pilot </t>
  </si>
  <si>
    <t xml:space="preserve">Transmission EAM Data Management Tool </t>
  </si>
  <si>
    <t xml:space="preserve">Historian Upgrade - version 2012 to 2015 </t>
  </si>
  <si>
    <t xml:space="preserve">Hazardous Area Platform </t>
  </si>
  <si>
    <t>Forecast Capex (nominal $m)</t>
  </si>
  <si>
    <t>Stonehaven CS - now Winchelsea</t>
  </si>
  <si>
    <t>Warragul Looping</t>
  </si>
  <si>
    <t>Anglesea Pipeline Extension</t>
  </si>
  <si>
    <t>BCS Filter</t>
  </si>
  <si>
    <t>Wollert to Barnawartha Looping</t>
  </si>
  <si>
    <t>Iona CS Control system replacement</t>
  </si>
  <si>
    <t>SCS Cooler Upgrade</t>
  </si>
  <si>
    <t>Rockbank PRS</t>
  </si>
  <si>
    <t>Emergency - fully equipped caravan</t>
  </si>
  <si>
    <t>Emergency - Gas blowdown and flaring sytem</t>
  </si>
  <si>
    <t>Emergency - SMR radio upgrade</t>
  </si>
  <si>
    <t>Emergency BA escape sets</t>
  </si>
  <si>
    <t>Emergency diesel fuel storage</t>
  </si>
  <si>
    <t>Emergency Plidco fittings - Sleeve vent</t>
  </si>
  <si>
    <t>Emergency Spark Proof tools</t>
  </si>
  <si>
    <t>GCS Unit 3 Turbine Overhaul</t>
  </si>
  <si>
    <t>SMS - Compressor station vents-Various</t>
  </si>
  <si>
    <t>BCG Un-regulated Bypass Upgrade</t>
  </si>
  <si>
    <t>Dandenong CG gas heater</t>
  </si>
  <si>
    <t>Valve - Corio CG Un-regulated Bypass Upgrade</t>
  </si>
  <si>
    <t>Valve - Tyers Branch Valve Actuator Replacement</t>
  </si>
  <si>
    <t>Equipment - Test</t>
  </si>
  <si>
    <t>Dandenong 180 Greens Road Office Redevelopment</t>
  </si>
  <si>
    <t>Dandenong Asphalt Resurfacing</t>
  </si>
  <si>
    <t>Dandenong external surface repainting</t>
  </si>
  <si>
    <t>Pigging - Tracking and locating tools</t>
  </si>
  <si>
    <t>Pigging - Two portable liquid collectors for pigging</t>
  </si>
  <si>
    <t>Pigging -Two portable dust collectors for pigging</t>
  </si>
  <si>
    <t>Control Room - Additonal OE monitor</t>
  </si>
  <si>
    <t>SCADA - IT security</t>
  </si>
  <si>
    <t>SCADA - Remote maintenance and engineering workstations [Control Room, Gooding, Brooklyn CS&amp;CG, Wollert CS&amp;CG, Springhurst, Iona]</t>
  </si>
  <si>
    <t>SCADA - RTU/ PLC/HMI Development and Test bench [PC, iFix, Control Logix, Bristol Designer Tools]</t>
  </si>
  <si>
    <t>Brooklyn guttering</t>
  </si>
  <si>
    <t>Wollert Control Room guttering</t>
  </si>
  <si>
    <t>Liquid management - Brooklyn</t>
  </si>
  <si>
    <t>Liquid management - Gooding</t>
  </si>
  <si>
    <t>Liquid Management - Pakenham</t>
  </si>
  <si>
    <t>Pig Trap - Laverton North to Laverton North Pipeline Install (162)</t>
  </si>
  <si>
    <t>Pig Trap - Pakenham to Pakenham Pipeline Install (68)</t>
  </si>
  <si>
    <t>Pigging Program (T1 Dandenong - Morwell)</t>
  </si>
  <si>
    <t>Pig Trap - Tyers to Maryvale Pipeline Install (67)</t>
  </si>
  <si>
    <t>Exposed pipe coating refurbishment</t>
  </si>
  <si>
    <t>Mothball BCS Stage 3 incl BCS8,9,10,11</t>
  </si>
  <si>
    <t>Mothball WCS station 'A'</t>
  </si>
  <si>
    <t>Security - Small Site Facilities Fencing Upgrade</t>
  </si>
  <si>
    <t>Zonal Chromatograph Bottle Regulator Panels Upgrades</t>
  </si>
  <si>
    <t>GCS Control Room Fire Suppression System</t>
  </si>
  <si>
    <t>GCS Units 1,2,3&amp;4 Fire Suppression System</t>
  </si>
  <si>
    <t>Iona CS - Unit Fire Suppression System</t>
  </si>
  <si>
    <t>BCG Control Hut Fire Suppression System</t>
  </si>
  <si>
    <t>BCS GEA Upgrade</t>
  </si>
  <si>
    <t>BCS Replacement of FSV, ASV &amp; Other Valves</t>
  </si>
  <si>
    <t>SMS - Vehicle Barrier Protection</t>
  </si>
  <si>
    <t>SMS - Site Hazops</t>
  </si>
  <si>
    <t>SMS - Bush Fire Impact Studies</t>
  </si>
  <si>
    <t>MAOP Upgrade - Euroa to Springhurst</t>
  </si>
  <si>
    <t>Valve - T60 Longford - Dandenong Upgrade hydraulic hand pump of actuators</t>
  </si>
  <si>
    <t>VTS - BROOKLYN LARA LOOP</t>
  </si>
  <si>
    <t>VTS - BBP &amp; BCP CG UPGRADE</t>
  </si>
  <si>
    <t>VTS - BRANCH VALVE CASTLEMAINE</t>
  </si>
  <si>
    <t>VTS - EUROA CS NEW (PPOM)</t>
  </si>
  <si>
    <t>VTS - SUNBURY PIPE LOOP (NEW)</t>
  </si>
  <si>
    <t>VTS - BCS 12 FAST STOP VALVE</t>
  </si>
  <si>
    <t>VTS - BCS 8 &amp; 9 UNIT VALVES</t>
  </si>
  <si>
    <t xml:space="preserve">HR Systems Refresh </t>
  </si>
  <si>
    <t xml:space="preserve">EAM System Upgrade 2018 </t>
  </si>
  <si>
    <t xml:space="preserve">BizTalk Upgrade FY2018 </t>
  </si>
  <si>
    <t xml:space="preserve">Code Management Software </t>
  </si>
  <si>
    <t xml:space="preserve">X-Info Aware Version 2 </t>
  </si>
  <si>
    <t>Sharepoint site</t>
  </si>
  <si>
    <t xml:space="preserve">APA Grid Services Initiatives Program </t>
  </si>
  <si>
    <t xml:space="preserve">eForm Digitisation </t>
  </si>
  <si>
    <t xml:space="preserve">PPM Refresh </t>
  </si>
  <si>
    <t xml:space="preserve">Automated Testing Tool </t>
  </si>
  <si>
    <t xml:space="preserve">CRM Upgrade </t>
  </si>
  <si>
    <t xml:space="preserve">Supplier Qualification and Compliance </t>
  </si>
  <si>
    <t xml:space="preserve">Oracle eBS Upgrade to 12.2 </t>
  </si>
  <si>
    <t xml:space="preserve">BizTalk System Upgrade 2020 </t>
  </si>
  <si>
    <t>BCS 10</t>
  </si>
  <si>
    <t>Warragul 6" (Sth)</t>
  </si>
  <si>
    <t>WORM (Pipeline)</t>
  </si>
  <si>
    <t>WORM (C50)</t>
  </si>
  <si>
    <t>WORM (PRS)</t>
  </si>
  <si>
    <t>Pigging Program (129 Dandenong to Princes Highway Pipeline)</t>
  </si>
  <si>
    <t>22 Wollert to Keon Park</t>
  </si>
  <si>
    <t>23 Wollert to Keon Park</t>
  </si>
  <si>
    <t>Capex as Commissioned (nominal $m)</t>
  </si>
  <si>
    <t>Check RFM &amp; PTRM</t>
  </si>
  <si>
    <t>$’m (nominal)</t>
  </si>
  <si>
    <t>2019 (f)</t>
  </si>
  <si>
    <t>Warragul Looping 6" (Southern Route)</t>
  </si>
  <si>
    <t>BCS Reconfiguration (2B)</t>
  </si>
  <si>
    <t>Winchelsea Bi-Directional Flow</t>
  </si>
  <si>
    <t>WORM</t>
  </si>
  <si>
    <t>WORM Compressor</t>
  </si>
  <si>
    <t>WORM RTS</t>
  </si>
  <si>
    <t>Total WORM</t>
  </si>
  <si>
    <t>WORM (50km x 20" Pipeline)</t>
  </si>
  <si>
    <t>WORM (C50 at Wollert)</t>
  </si>
  <si>
    <t>WORM (PRS at Wollert)</t>
  </si>
  <si>
    <t>Business Cases</t>
  </si>
  <si>
    <t>Brooklyn Compressor Station</t>
  </si>
  <si>
    <t>Turbine Overhauls</t>
  </si>
  <si>
    <t>Historic Actual vs AER Draft Decision ($nominal m)</t>
  </si>
  <si>
    <t>AER Draft Decision</t>
  </si>
  <si>
    <t>Forecast</t>
  </si>
  <si>
    <t>AER DD vs Revised Proposal (real 2017 $m)</t>
  </si>
  <si>
    <t>All CS buffer Air shutoff system for all compressors</t>
  </si>
  <si>
    <t>WCS A Process Safety</t>
  </si>
  <si>
    <t>Compressor Station Vent Stack Upgrade (BCS, WCS, GCS, SCS)</t>
  </si>
  <si>
    <t>Longford Odorant Pump Power Gas Upgrade</t>
  </si>
  <si>
    <t>GCS compressor unit vent valves &amp; actuators replacement</t>
  </si>
  <si>
    <t>207a</t>
  </si>
  <si>
    <t>GCS unit discharge and station manifold check valves replacement</t>
  </si>
  <si>
    <t>207b</t>
  </si>
  <si>
    <t>GCS Decomm &amp; removal of turbine oil reservoir &amp; auto fill system</t>
  </si>
  <si>
    <t>207c</t>
  </si>
  <si>
    <t>BCS Instrument Air reliability upgrade</t>
  </si>
  <si>
    <t>Compressor lagging and pipe coating replacement (expand to GCS, Springhurst/BCS12/WCS A/WCS B, Euroa)</t>
  </si>
  <si>
    <t>Storage shed-Dandenong, Wollert &amp; Springhurst</t>
  </si>
  <si>
    <t>Iona CS aftercooler augmentation</t>
  </si>
  <si>
    <t>Battery replacement</t>
  </si>
  <si>
    <t>Wollert CG Instrument Air Conversion</t>
  </si>
  <si>
    <t>Pit installation on LV03 bypass valves on T33</t>
  </si>
  <si>
    <t>Dandenong water supply &amp; fire main modification</t>
  </si>
  <si>
    <t>Culcairn Injection Gas Quality equipment</t>
  </si>
  <si>
    <t>Positioner Replacement</t>
  </si>
  <si>
    <t>VTS Safety Management Study aerial photography</t>
  </si>
  <si>
    <t>BLP Safety Measures for High Consequence areas-(urban growth, fracture control)</t>
  </si>
  <si>
    <t>230b</t>
  </si>
  <si>
    <t>WOP Safety Measures for High Consequence areas-(urban growth, fracture control)</t>
  </si>
  <si>
    <t>230c</t>
  </si>
  <si>
    <t>ILP Safety Measures for High Consequence areas-(urban growth, fracture control)</t>
  </si>
  <si>
    <t>230e</t>
  </si>
  <si>
    <t>Iona CS Automation replacement</t>
  </si>
  <si>
    <t>GCS Control Room and Unit Enclosure 1,2,3&amp;4 Fire Suppression System</t>
  </si>
  <si>
    <t>237a</t>
  </si>
  <si>
    <t>BCS MCC Room Fire Suppression System</t>
  </si>
  <si>
    <t>237b</t>
  </si>
  <si>
    <t>Iona CS Control Room and Unit Enclosure Fire Suppression System</t>
  </si>
  <si>
    <t>237d</t>
  </si>
  <si>
    <t>Lara City Gate Control Hut Fire Suppression System</t>
  </si>
  <si>
    <t>237e</t>
  </si>
  <si>
    <t>BCS Control Room Fire Suppression System</t>
  </si>
  <si>
    <t>237f</t>
  </si>
  <si>
    <t>Emergency- BA escape sets</t>
  </si>
  <si>
    <t>239a</t>
  </si>
  <si>
    <t>Emergency- Response Equipment</t>
  </si>
  <si>
    <t>239b</t>
  </si>
  <si>
    <t>Emergency- Spark Proof tools</t>
  </si>
  <si>
    <t>239c</t>
  </si>
  <si>
    <t>239d</t>
  </si>
  <si>
    <t>239e</t>
  </si>
  <si>
    <t>Vent stack for CL600 &amp; 900 pipeline</t>
  </si>
  <si>
    <t>Remote CP/critical drainage bond monitoring</t>
  </si>
  <si>
    <t>Security - Physical</t>
  </si>
  <si>
    <t>Actuate MLV's in T1 areas</t>
  </si>
  <si>
    <t>Asbestos removal and replacement</t>
  </si>
  <si>
    <t>T33 non-piggable and encased sections (unknown technical solution)</t>
  </si>
  <si>
    <t>Pigging Program T57 Ballan - Ballarat</t>
  </si>
  <si>
    <t>258a</t>
  </si>
  <si>
    <t>Pigging Program T62 Derrimut - Sunbury</t>
  </si>
  <si>
    <t>258b</t>
  </si>
  <si>
    <t>Pigging Program T61 Packenham - Wollert</t>
  </si>
  <si>
    <t>258c</t>
  </si>
  <si>
    <t>Pigging Program T16 Dandenong – West Melbourne</t>
  </si>
  <si>
    <t>258d</t>
  </si>
  <si>
    <t>Pigging Program T60 Longford -Dandenong</t>
  </si>
  <si>
    <t>258e</t>
  </si>
  <si>
    <t>Pigging Program T33 South Melbourne – Brooklyn</t>
  </si>
  <si>
    <t>258f</t>
  </si>
  <si>
    <t>Pigging Program T66-70 Mt Franklin -Kyneton - Bendigo</t>
  </si>
  <si>
    <t>258i</t>
  </si>
  <si>
    <t>Pigging Program T75  Wandong - Kyneton</t>
  </si>
  <si>
    <t>258k</t>
  </si>
  <si>
    <t>Pigging Program T24 Brooklyn - Corio</t>
  </si>
  <si>
    <t>258l</t>
  </si>
  <si>
    <t>Pigging Program T70 Ballan – Bendigo</t>
  </si>
  <si>
    <t>258m</t>
  </si>
  <si>
    <t>Pigging Program T60 Longford – Tyers</t>
  </si>
  <si>
    <t>258n</t>
  </si>
  <si>
    <t>Pigging Program T63 Tyers - Morwell</t>
  </si>
  <si>
    <t>258o</t>
  </si>
  <si>
    <t>Pigging Program T96 &amp; T98 Chiltern- Rutherglen – Koonoomoo</t>
  </si>
  <si>
    <t>258p</t>
  </si>
  <si>
    <t>Pigging Program T118 Trugannina-Plumpton</t>
  </si>
  <si>
    <t>258q</t>
  </si>
  <si>
    <t>Pigging Program James Street to Laverton Pipeline (253)</t>
  </si>
  <si>
    <t>258s</t>
  </si>
  <si>
    <t>Pigging Program Tyres to Maryvale (67)</t>
  </si>
  <si>
    <t>258u</t>
  </si>
  <si>
    <t>Pigging Program T108 Newport</t>
  </si>
  <si>
    <t>258v</t>
  </si>
  <si>
    <t>Pigging Program Inner Ring Main</t>
  </si>
  <si>
    <t>258w</t>
  </si>
  <si>
    <t>Pigging Program T1 Morwell - Dandenong Repair Program</t>
  </si>
  <si>
    <t>258x</t>
  </si>
  <si>
    <t>Pig Trap Installation James Street to Laverton Pipeline (253)</t>
  </si>
  <si>
    <t>259a</t>
  </si>
  <si>
    <t>Pig Trap Installation Tyers to Maryvale Pipeline (67)</t>
  </si>
  <si>
    <t>259d</t>
  </si>
  <si>
    <t>Liquid Management - Brooklyn</t>
  </si>
  <si>
    <t>260a</t>
  </si>
  <si>
    <t>260b</t>
  </si>
  <si>
    <t>RTU replacement</t>
  </si>
  <si>
    <t>Pipe Support replacement</t>
  </si>
  <si>
    <t>HMI upgrade to CLEAR SCADA at BCS, SCS and WCS &amp; CG, Longford</t>
  </si>
  <si>
    <t>BCS Unit 12 Inlet Filter Replacement/Augmentation</t>
  </si>
  <si>
    <t>Coogee decommissioning</t>
  </si>
  <si>
    <t>Compressor Type B Compliance</t>
  </si>
  <si>
    <t>Dandenong LNG Isolation Valve Upgrade</t>
  </si>
  <si>
    <t>Morwell-Dandenong Fatigue Crack Detection from High Loads</t>
  </si>
  <si>
    <t>Unibolt Enclosure Replacement</t>
  </si>
  <si>
    <t>WAN Upgrade (Satellite project)</t>
  </si>
  <si>
    <t>Angelsea Pipeline (Western Route)</t>
  </si>
  <si>
    <t>Material</t>
  </si>
  <si>
    <t>Plant</t>
  </si>
  <si>
    <t>Subcontract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</si>
</sst>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_-&quot;$&quot;* #,##0_-;\-&quot;$&quot;* #,##0_-;_-&quot;$&quot;* &quot;-&quot;??_-;_-@_-"/>
    <numFmt numFmtId="167" formatCode="_-* #,##0_-;\-* #,##0_-;_-* &quot;-&quot;??_-;_-@_-"/>
    <numFmt numFmtId="168" formatCode="#,##0\ [$€-1];[Red]\-#,##0\ [$€-1]"/>
    <numFmt numFmtId="169" formatCode="_-* #,##0.0_-;\-* #,##0.0_-;_-* &quot;-&quot;??_-;_-@_-"/>
    <numFmt numFmtId="170" formatCode="_-* #,##0.0_-;\-* #,##0.0_-;_-* &quot;-&quot;?_-;_-@_-"/>
  </numFmts>
  <fonts count="34" x14ac:knownFonts="1">
    <font>
      <sz val="14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9"/>
      <color theme="0"/>
      <name val="Century Gothic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4"/>
      <name val="Century Gothic"/>
      <family val="2"/>
    </font>
    <font>
      <b/>
      <sz val="14"/>
      <color rgb="FF25282A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8"/>
      <color rgb="FF800080"/>
      <name val="Arial"/>
      <family val="2"/>
    </font>
    <font>
      <b/>
      <sz val="16"/>
      <color rgb="FFC8102E"/>
      <name val="Century Gothic"/>
      <family val="2"/>
    </font>
    <font>
      <b/>
      <sz val="11"/>
      <color rgb="FFBEAFA8"/>
      <name val="Century Gothic"/>
      <family val="2"/>
    </font>
    <font>
      <u/>
      <sz val="14"/>
      <color theme="11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rgb="FF25282A"/>
      <name val="Century Gothic"/>
      <family val="2"/>
    </font>
    <font>
      <b/>
      <sz val="9"/>
      <color rgb="FF25282A"/>
      <name val="Century Gothic"/>
      <family val="2"/>
    </font>
    <font>
      <b/>
      <sz val="9"/>
      <color rgb="FFFFFFFF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entury Gothic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AFA8"/>
        <bgColor indexed="64"/>
      </patternFill>
    </fill>
    <fill>
      <patternFill patternType="solid">
        <fgColor rgb="FF1C4483"/>
        <bgColor indexed="64"/>
      </patternFill>
    </fill>
    <fill>
      <patternFill patternType="solid">
        <fgColor rgb="FF25282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BB1B5"/>
        <bgColor indexed="64"/>
      </patternFill>
    </fill>
    <fill>
      <patternFill patternType="solid">
        <fgColor rgb="FFD3F1E2"/>
        <bgColor indexed="64"/>
      </patternFill>
    </fill>
    <fill>
      <patternFill patternType="solid">
        <fgColor rgb="FFF9B5C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11">
    <xf numFmtId="0" fontId="0" fillId="2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2" borderId="0" applyNumberFormat="0" applyAlignment="0" applyProtection="0"/>
    <xf numFmtId="0" fontId="16" fillId="2" borderId="0" applyNumberFormat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15" fillId="35" borderId="1" applyNumberFormat="0" applyAlignment="0" applyProtection="0"/>
    <xf numFmtId="0" fontId="10" fillId="32" borderId="2" applyNumberFormat="0" applyAlignment="0" applyProtection="0"/>
    <xf numFmtId="0" fontId="15" fillId="0" borderId="1" applyNumberFormat="0" applyAlignment="0" applyProtection="0"/>
    <xf numFmtId="0" fontId="3" fillId="6" borderId="3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9" fillId="30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2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36" borderId="6" applyNumberFormat="0" applyAlignment="0" applyProtection="0"/>
    <xf numFmtId="0" fontId="3" fillId="6" borderId="3" applyNumberFormat="0" applyAlignment="0" applyProtection="0"/>
    <xf numFmtId="43" fontId="17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15" fillId="37" borderId="1" applyAlignment="0" applyProtection="0"/>
    <xf numFmtId="0" fontId="14" fillId="0" borderId="5" applyNumberFormat="0" applyFill="0" applyAlignment="0" applyProtection="0"/>
    <xf numFmtId="0" fontId="3" fillId="6" borderId="3" applyNumberFormat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9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9" fillId="30" borderId="0" applyNumberFormat="0" applyBorder="0" applyAlignment="0" applyProtection="0"/>
    <xf numFmtId="0" fontId="21" fillId="0" borderId="0" applyNumberFormat="0" applyFill="0" applyBorder="0" applyAlignment="0" applyProtection="0"/>
    <xf numFmtId="170" fontId="25" fillId="2" borderId="7" applyProtection="0">
      <alignment horizontal="right"/>
    </xf>
    <xf numFmtId="0" fontId="25" fillId="2" borderId="7" applyProtection="0">
      <alignment horizontal="left"/>
    </xf>
    <xf numFmtId="0" fontId="24" fillId="0" borderId="0" applyNumberFormat="0" applyFill="0" applyBorder="0" applyAlignment="0" applyProtection="0"/>
    <xf numFmtId="0" fontId="26" fillId="33" borderId="0" applyAlignment="0" applyProtection="0"/>
    <xf numFmtId="43" fontId="33" fillId="39" borderId="0"/>
  </cellStyleXfs>
  <cellXfs count="111">
    <xf numFmtId="0" fontId="0" fillId="2" borderId="0" xfId="0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6" fillId="2" borderId="0" xfId="8"/>
    <xf numFmtId="0" fontId="22" fillId="0" borderId="0" xfId="6"/>
    <xf numFmtId="0" fontId="22" fillId="2" borderId="0" xfId="7"/>
    <xf numFmtId="0" fontId="15" fillId="35" borderId="1" xfId="12"/>
    <xf numFmtId="0" fontId="15" fillId="0" borderId="1" xfId="14"/>
    <xf numFmtId="0" fontId="0" fillId="2" borderId="0" xfId="0"/>
    <xf numFmtId="0" fontId="0" fillId="2" borderId="0" xfId="0"/>
    <xf numFmtId="0" fontId="0" fillId="2" borderId="0" xfId="0" applyAlignment="1">
      <alignment wrapText="1"/>
    </xf>
    <xf numFmtId="0" fontId="16" fillId="2" borderId="0" xfId="8" applyAlignment="1">
      <alignment wrapText="1"/>
    </xf>
    <xf numFmtId="0" fontId="15" fillId="36" borderId="6" xfId="46" applyAlignment="1">
      <alignment wrapText="1"/>
    </xf>
    <xf numFmtId="0" fontId="0" fillId="2" borderId="0" xfId="0"/>
    <xf numFmtId="14" fontId="15" fillId="0" borderId="1" xfId="14" applyNumberFormat="1"/>
    <xf numFmtId="14" fontId="15" fillId="35" borderId="1" xfId="12" applyNumberFormat="1"/>
    <xf numFmtId="0" fontId="15" fillId="36" borderId="6" xfId="46"/>
    <xf numFmtId="165" fontId="15" fillId="36" borderId="6" xfId="46" applyNumberFormat="1"/>
    <xf numFmtId="164" fontId="15" fillId="35" borderId="1" xfId="12" applyNumberFormat="1"/>
    <xf numFmtId="43" fontId="17" fillId="31" borderId="1" xfId="48" applyFill="1" applyBorder="1"/>
    <xf numFmtId="0" fontId="15" fillId="0" borderId="1" xfId="14" applyAlignment="1">
      <alignment horizontal="right"/>
    </xf>
    <xf numFmtId="166" fontId="15" fillId="0" borderId="1" xfId="14" applyNumberFormat="1" applyAlignment="1">
      <alignment horizontal="right"/>
    </xf>
    <xf numFmtId="164" fontId="15" fillId="0" borderId="1" xfId="14" applyNumberFormat="1"/>
    <xf numFmtId="43" fontId="15" fillId="0" borderId="1" xfId="14" applyNumberFormat="1"/>
    <xf numFmtId="0" fontId="15" fillId="35" borderId="0" xfId="12" applyBorder="1"/>
    <xf numFmtId="10" fontId="15" fillId="35" borderId="1" xfId="12" applyNumberFormat="1"/>
    <xf numFmtId="2" fontId="15" fillId="0" borderId="1" xfId="14" applyNumberFormat="1"/>
    <xf numFmtId="167" fontId="15" fillId="35" borderId="1" xfId="12" applyNumberFormat="1"/>
    <xf numFmtId="164" fontId="15" fillId="36" borderId="6" xfId="46" applyNumberFormat="1"/>
    <xf numFmtId="0" fontId="16" fillId="2" borderId="0" xfId="8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2" fillId="2" borderId="0" xfId="6" applyFill="1"/>
    <xf numFmtId="167" fontId="15" fillId="0" borderId="1" xfId="14" applyNumberFormat="1"/>
    <xf numFmtId="0" fontId="18" fillId="2" borderId="0" xfId="0" applyFont="1" applyAlignment="1">
      <alignment wrapText="1"/>
    </xf>
    <xf numFmtId="43" fontId="15" fillId="35" borderId="1" xfId="12" applyNumberFormat="1"/>
    <xf numFmtId="43" fontId="0" fillId="2" borderId="0" xfId="0" applyNumberFormat="1"/>
    <xf numFmtId="0" fontId="22" fillId="2" borderId="0" xfId="7" applyAlignment="1">
      <alignment horizontal="center" vertical="center" wrapText="1"/>
    </xf>
    <xf numFmtId="0" fontId="15" fillId="35" borderId="1" xfId="12" applyAlignment="1">
      <alignment wrapText="1"/>
    </xf>
    <xf numFmtId="43" fontId="19" fillId="0" borderId="1" xfId="14" applyNumberFormat="1" applyFont="1"/>
    <xf numFmtId="0" fontId="16" fillId="2" borderId="0" xfId="8" applyAlignment="1">
      <alignment horizontal="center"/>
    </xf>
    <xf numFmtId="43" fontId="0" fillId="2" borderId="0" xfId="0" applyNumberFormat="1" applyFill="1"/>
    <xf numFmtId="0" fontId="4" fillId="33" borderId="0" xfId="0" applyFont="1" applyFill="1"/>
    <xf numFmtId="0" fontId="0" fillId="33" borderId="0" xfId="0" applyFill="1"/>
    <xf numFmtId="0" fontId="15" fillId="35" borderId="1" xfId="12" applyAlignment="1">
      <alignment horizontal="center" vertical="center" wrapText="1"/>
    </xf>
    <xf numFmtId="0" fontId="15" fillId="0" borderId="1" xfId="14" applyAlignment="1">
      <alignment horizontal="center"/>
    </xf>
    <xf numFmtId="9" fontId="15" fillId="0" borderId="1" xfId="14" applyNumberFormat="1"/>
    <xf numFmtId="9" fontId="15" fillId="35" borderId="1" xfId="12" applyNumberFormat="1"/>
    <xf numFmtId="167" fontId="0" fillId="2" borderId="0" xfId="0" applyNumberFormat="1"/>
    <xf numFmtId="41" fontId="0" fillId="2" borderId="0" xfId="0" applyNumberFormat="1"/>
    <xf numFmtId="166" fontId="0" fillId="2" borderId="0" xfId="0" applyNumberFormat="1"/>
    <xf numFmtId="44" fontId="0" fillId="2" borderId="0" xfId="0" applyNumberFormat="1"/>
    <xf numFmtId="0" fontId="0" fillId="2" borderId="0" xfId="0" applyFill="1"/>
    <xf numFmtId="164" fontId="0" fillId="2" borderId="0" xfId="0" applyNumberFormat="1"/>
    <xf numFmtId="41" fontId="15" fillId="36" borderId="6" xfId="46" applyNumberFormat="1"/>
    <xf numFmtId="0" fontId="16" fillId="2" borderId="0" xfId="8" applyAlignment="1">
      <alignment horizontal="center"/>
    </xf>
    <xf numFmtId="166" fontId="15" fillId="36" borderId="6" xfId="46" applyNumberFormat="1"/>
    <xf numFmtId="0" fontId="16" fillId="2" borderId="0" xfId="8" applyAlignment="1">
      <alignment horizontal="center"/>
    </xf>
    <xf numFmtId="43" fontId="0" fillId="2" borderId="0" xfId="0" applyNumberFormat="1"/>
    <xf numFmtId="0" fontId="0" fillId="2" borderId="0" xfId="0"/>
    <xf numFmtId="170" fontId="25" fillId="2" borderId="7" xfId="106">
      <alignment horizontal="right"/>
    </xf>
    <xf numFmtId="0" fontId="25" fillId="2" borderId="7" xfId="107">
      <alignment horizontal="left"/>
    </xf>
    <xf numFmtId="0" fontId="0" fillId="2" borderId="0" xfId="0"/>
    <xf numFmtId="0" fontId="26" fillId="33" borderId="0" xfId="109"/>
    <xf numFmtId="0" fontId="26" fillId="33" borderId="0" xfId="109" applyAlignment="1">
      <alignment horizontal="right" vertical="center" wrapText="1"/>
    </xf>
    <xf numFmtId="0" fontId="26" fillId="33" borderId="0" xfId="109" applyAlignment="1">
      <alignment horizontal="right"/>
    </xf>
    <xf numFmtId="0" fontId="26" fillId="33" borderId="0" xfId="109" applyAlignment="1">
      <alignment horizontal="left"/>
    </xf>
    <xf numFmtId="170" fontId="25" fillId="2" borderId="7" xfId="106" applyAlignment="1">
      <alignment horizontal="right"/>
    </xf>
    <xf numFmtId="168" fontId="22" fillId="2" borderId="0" xfId="7" applyNumberFormat="1"/>
    <xf numFmtId="0" fontId="27" fillId="2" borderId="7" xfId="107" applyFont="1">
      <alignment horizontal="left"/>
    </xf>
    <xf numFmtId="170" fontId="27" fillId="2" borderId="7" xfId="106" applyFont="1">
      <alignment horizontal="right"/>
    </xf>
    <xf numFmtId="0" fontId="16" fillId="2" borderId="0" xfId="8" applyAlignment="1">
      <alignment horizontal="center"/>
    </xf>
    <xf numFmtId="0" fontId="16" fillId="2" borderId="0" xfId="8" applyAlignment="1">
      <alignment horizontal="center"/>
    </xf>
    <xf numFmtId="0" fontId="22" fillId="2" borderId="0" xfId="7" applyAlignment="1">
      <alignment horizontal="right"/>
    </xf>
    <xf numFmtId="0" fontId="22" fillId="2" borderId="0" xfId="7" applyAlignment="1">
      <alignment horizontal="center"/>
    </xf>
    <xf numFmtId="170" fontId="25" fillId="2" borderId="7" xfId="106" applyFont="1">
      <alignment horizontal="right"/>
    </xf>
    <xf numFmtId="0" fontId="16" fillId="2" borderId="0" xfId="8" applyAlignment="1">
      <alignment horizontal="center" wrapText="1"/>
    </xf>
    <xf numFmtId="170" fontId="25" fillId="2" borderId="0" xfId="106" applyBorder="1">
      <alignment horizontal="right"/>
    </xf>
    <xf numFmtId="0" fontId="25" fillId="2" borderId="7" xfId="107" applyAlignment="1">
      <alignment horizontal="left" wrapText="1"/>
    </xf>
    <xf numFmtId="0" fontId="16" fillId="2" borderId="0" xfId="8" applyAlignment="1">
      <alignment horizontal="center"/>
    </xf>
    <xf numFmtId="0" fontId="27" fillId="2" borderId="7" xfId="107" applyFont="1" applyAlignment="1">
      <alignment horizontal="left" wrapText="1"/>
    </xf>
    <xf numFmtId="0" fontId="30" fillId="38" borderId="9" xfId="0" applyFont="1" applyFill="1" applyBorder="1" applyAlignment="1">
      <alignment horizontal="center" vertical="center" wrapText="1"/>
    </xf>
    <xf numFmtId="0" fontId="30" fillId="38" borderId="8" xfId="0" applyFont="1" applyFill="1" applyBorder="1" applyAlignment="1">
      <alignment horizontal="center" vertical="center" wrapText="1"/>
    </xf>
    <xf numFmtId="0" fontId="28" fillId="2" borderId="8" xfId="0" applyFont="1" applyBorder="1" applyAlignment="1">
      <alignment horizontal="left" vertical="center" wrapText="1"/>
    </xf>
    <xf numFmtId="0" fontId="29" fillId="2" borderId="8" xfId="0" applyFont="1" applyBorder="1" applyAlignment="1">
      <alignment horizontal="left" vertical="center" wrapText="1"/>
    </xf>
    <xf numFmtId="43" fontId="28" fillId="2" borderId="8" xfId="0" applyNumberFormat="1" applyFont="1" applyBorder="1" applyAlignment="1">
      <alignment horizontal="center" vertical="center" wrapText="1"/>
    </xf>
    <xf numFmtId="169" fontId="25" fillId="2" borderId="7" xfId="106" applyNumberFormat="1">
      <alignment horizontal="right"/>
    </xf>
    <xf numFmtId="42" fontId="0" fillId="2" borderId="0" xfId="0" applyNumberFormat="1"/>
    <xf numFmtId="167" fontId="0" fillId="2" borderId="0" xfId="0" applyNumberFormat="1" applyFill="1"/>
    <xf numFmtId="169" fontId="29" fillId="2" borderId="8" xfId="0" applyNumberFormat="1" applyFont="1" applyBorder="1" applyAlignment="1">
      <alignment horizontal="center" vertical="center" wrapText="1"/>
    </xf>
    <xf numFmtId="0" fontId="25" fillId="2" borderId="7" xfId="107" applyFont="1">
      <alignment horizontal="left"/>
    </xf>
    <xf numFmtId="170" fontId="25" fillId="2" borderId="7" xfId="106" applyFont="1" applyAlignment="1">
      <alignment horizontal="right"/>
    </xf>
    <xf numFmtId="41" fontId="15" fillId="0" borderId="1" xfId="14" applyNumberFormat="1"/>
    <xf numFmtId="0" fontId="15" fillId="35" borderId="1" xfId="12" applyAlignment="1">
      <alignment horizontal="left"/>
    </xf>
    <xf numFmtId="167" fontId="15" fillId="34" borderId="1" xfId="12" applyNumberFormat="1" applyFill="1"/>
    <xf numFmtId="0" fontId="15" fillId="34" borderId="1" xfId="12" applyFill="1"/>
    <xf numFmtId="43" fontId="15" fillId="40" borderId="1" xfId="14" applyNumberFormat="1" applyFill="1"/>
    <xf numFmtId="0" fontId="15" fillId="34" borderId="1" xfId="14" applyFill="1" applyAlignment="1">
      <alignment horizontal="center"/>
    </xf>
    <xf numFmtId="0" fontId="15" fillId="34" borderId="1" xfId="12" applyFill="1" applyAlignment="1">
      <alignment horizontal="center" vertical="center" wrapText="1"/>
    </xf>
    <xf numFmtId="170" fontId="25" fillId="34" borderId="7" xfId="106" applyFill="1">
      <alignment horizontal="right"/>
    </xf>
    <xf numFmtId="0" fontId="15" fillId="2" borderId="0" xfId="0" applyFont="1"/>
    <xf numFmtId="170" fontId="33" fillId="39" borderId="0" xfId="0" applyNumberFormat="1" applyFont="1" applyFill="1"/>
    <xf numFmtId="43" fontId="33" fillId="39" borderId="0" xfId="110"/>
    <xf numFmtId="0" fontId="30" fillId="38" borderId="0" xfId="0" applyFont="1" applyFill="1" applyBorder="1" applyAlignment="1">
      <alignment horizontal="center" vertical="center" wrapText="1"/>
    </xf>
    <xf numFmtId="169" fontId="29" fillId="2" borderId="0" xfId="0" applyNumberFormat="1" applyFont="1" applyBorder="1" applyAlignment="1">
      <alignment horizontal="center" vertical="center" wrapText="1"/>
    </xf>
    <xf numFmtId="0" fontId="15" fillId="35" borderId="1" xfId="12" applyAlignment="1">
      <alignment vertical="center" wrapText="1"/>
    </xf>
    <xf numFmtId="0" fontId="30" fillId="38" borderId="9" xfId="0" applyFont="1" applyFill="1" applyBorder="1" applyAlignment="1">
      <alignment horizontal="center" vertical="center" wrapText="1"/>
    </xf>
    <xf numFmtId="0" fontId="30" fillId="38" borderId="8" xfId="0" applyFont="1" applyFill="1" applyBorder="1" applyAlignment="1">
      <alignment horizontal="center" vertical="center" wrapText="1"/>
    </xf>
    <xf numFmtId="0" fontId="30" fillId="38" borderId="9" xfId="0" applyFont="1" applyFill="1" applyBorder="1" applyAlignment="1">
      <alignment horizontal="left" vertical="center" wrapText="1"/>
    </xf>
    <xf numFmtId="0" fontId="30" fillId="38" borderId="8" xfId="0" applyFont="1" applyFill="1" applyBorder="1" applyAlignment="1">
      <alignment horizontal="left" vertical="center" wrapText="1"/>
    </xf>
    <xf numFmtId="0" fontId="16" fillId="2" borderId="0" xfId="8" applyAlignment="1">
      <alignment horizontal="center"/>
    </xf>
  </cellXfs>
  <cellStyles count="111">
    <cellStyle name=" 1" xfId="50"/>
    <cellStyle name="_080606_Parmelia - MEJ and CAPEX_Final_CRC_PL " xfId="51"/>
    <cellStyle name="_2010 Budget FY10_PL " xfId="52"/>
    <cellStyle name="_APA Group Balance sheet &amp; Cashflow BUDGET FY09 revised 200808_PL " xfId="53"/>
    <cellStyle name="_APA GROUP Budget by Month" xfId="49"/>
    <cellStyle name="_APA GROUP Budget by Month_PL " xfId="54"/>
    <cellStyle name="_APT PARMELIA QTR I Forecast Additional Services_PL " xfId="55"/>
    <cellStyle name="_Book2_PL " xfId="56"/>
    <cellStyle name="_Capital Expenditure Report April 2008_PL " xfId="57"/>
    <cellStyle name="_Capital Expenditure Report Jan 2008_PL " xfId="58"/>
    <cellStyle name="_Capital Expenditure Report March 2008 (2)_PL " xfId="59"/>
    <cellStyle name="_Capital Expenditure Report May 2008_PL " xfId="60"/>
    <cellStyle name="_Capital Expenditure Report Oct 2007_PL " xfId="61"/>
    <cellStyle name="_Capital Expenditure Report Sept 2007_PL " xfId="62"/>
    <cellStyle name="_Finance Board Report OCTOBER 2007 APA GROUP 071107_PL " xfId="63"/>
    <cellStyle name="_Lease movements_PL " xfId="64"/>
    <cellStyle name="_Parmelia CAPEX - Cancelled_PL " xfId="65"/>
    <cellStyle name="_Parmelia CAPEX - Mondarra_PL " xfId="66"/>
    <cellStyle name="_Parmelia CAPEX Deferred_PL " xfId="67"/>
    <cellStyle name="_Parmelia CAPEX_PL " xfId="68"/>
    <cellStyle name="_Parmelia MEJ_PL " xfId="69"/>
    <cellStyle name="_Sheet1_PL " xfId="70"/>
    <cellStyle name="20% - Accent1" xfId="18" builtinId="30" hidden="1"/>
    <cellStyle name="20% - Accent1" xfId="82" builtinId="30" hidden="1" customBuiltin="1"/>
    <cellStyle name="20% - Accent2" xfId="22" builtinId="34" hidden="1"/>
    <cellStyle name="20% - Accent2" xfId="86" builtinId="34" hidden="1" customBuiltin="1"/>
    <cellStyle name="20% - Accent3" xfId="26" builtinId="38" hidden="1"/>
    <cellStyle name="20% - Accent3" xfId="90" builtinId="38" hidden="1" customBuiltin="1"/>
    <cellStyle name="20% - Accent4" xfId="30" builtinId="42" hidden="1"/>
    <cellStyle name="20% - Accent4" xfId="94" builtinId="42" hidden="1" customBuiltin="1"/>
    <cellStyle name="20% - Accent5" xfId="34" builtinId="46" hidden="1"/>
    <cellStyle name="20% - Accent5" xfId="98" builtinId="46" hidden="1" customBuiltin="1"/>
    <cellStyle name="20% - Accent6" xfId="38" builtinId="50" hidden="1"/>
    <cellStyle name="20% - Accent6" xfId="102" builtinId="50" hidden="1" customBuiltin="1"/>
    <cellStyle name="40% - Accent1" xfId="19" builtinId="31" hidden="1"/>
    <cellStyle name="40% - Accent1" xfId="83" builtinId="31" hidden="1" customBuiltin="1"/>
    <cellStyle name="40% - Accent2" xfId="23" builtinId="35" hidden="1"/>
    <cellStyle name="40% - Accent2" xfId="87" builtinId="35" hidden="1" customBuiltin="1"/>
    <cellStyle name="40% - Accent3" xfId="27" builtinId="39" hidden="1"/>
    <cellStyle name="40% - Accent3" xfId="91" builtinId="39" hidden="1" customBuiltin="1"/>
    <cellStyle name="40% - Accent4" xfId="31" builtinId="43" hidden="1"/>
    <cellStyle name="40% - Accent4" xfId="95" builtinId="43" hidden="1" customBuiltin="1"/>
    <cellStyle name="40% - Accent5" xfId="35" builtinId="47" hidden="1"/>
    <cellStyle name="40% - Accent5" xfId="99" builtinId="47" hidden="1" customBuiltin="1"/>
    <cellStyle name="40% - Accent6" xfId="39" builtinId="51" hidden="1"/>
    <cellStyle name="40% - Accent6" xfId="103" builtinId="51" hidden="1" customBuiltin="1"/>
    <cellStyle name="60% - Accent1" xfId="20" builtinId="32" hidden="1"/>
    <cellStyle name="60% - Accent1" xfId="84" builtinId="32" hidden="1" customBuiltin="1"/>
    <cellStyle name="60% - Accent2" xfId="24" builtinId="36" hidden="1"/>
    <cellStyle name="60% - Accent2" xfId="88" builtinId="36" hidden="1" customBuiltin="1"/>
    <cellStyle name="60% - Accent3" xfId="28" builtinId="40" hidden="1"/>
    <cellStyle name="60% - Accent3" xfId="92" builtinId="40" hidden="1" customBuiltin="1"/>
    <cellStyle name="60% - Accent4" xfId="32" builtinId="44" hidden="1"/>
    <cellStyle name="60% - Accent4" xfId="96" builtinId="44" hidden="1" customBuiltin="1"/>
    <cellStyle name="60% - Accent5" xfId="36" builtinId="48" hidden="1"/>
    <cellStyle name="60% - Accent5" xfId="100" builtinId="48" hidden="1" customBuiltin="1"/>
    <cellStyle name="60% - Accent6" xfId="40" builtinId="52" hidden="1"/>
    <cellStyle name="60% - Accent6" xfId="104" builtinId="52" hidden="1" customBuiltin="1"/>
    <cellStyle name="Accent1" xfId="17" builtinId="29" hidden="1"/>
    <cellStyle name="Accent1" xfId="81" builtinId="29" hidden="1" customBuiltin="1"/>
    <cellStyle name="Accent2" xfId="21" builtinId="33" hidden="1"/>
    <cellStyle name="Accent2" xfId="85" builtinId="33" hidden="1" customBuiltin="1"/>
    <cellStyle name="Accent3" xfId="25" builtinId="37" hidden="1"/>
    <cellStyle name="Accent3" xfId="89" builtinId="37" hidden="1" customBuiltin="1"/>
    <cellStyle name="Accent4" xfId="29" builtinId="41" hidden="1"/>
    <cellStyle name="Accent4" xfId="93" builtinId="41" hidden="1" customBuiltin="1"/>
    <cellStyle name="Accent5" xfId="33" builtinId="45" hidden="1"/>
    <cellStyle name="Accent5" xfId="97" builtinId="45" hidden="1" customBuiltin="1"/>
    <cellStyle name="Accent6" xfId="37" builtinId="49" hidden="1"/>
    <cellStyle name="Accent6" xfId="101" builtinId="49" hidden="1" customBuiltin="1"/>
    <cellStyle name="Bad" xfId="10" builtinId="27" hidden="1"/>
    <cellStyle name="Bad" xfId="73" builtinId="27" hidden="1" customBuiltin="1"/>
    <cellStyle name="Calculation" xfId="14" builtinId="22" customBuiltin="1"/>
    <cellStyle name="Check" xfId="110"/>
    <cellStyle name="Check Cell" xfId="15" builtinId="23" hidden="1"/>
    <cellStyle name="Check Cell" xfId="47" builtinId="23" hidden="1"/>
    <cellStyle name="Check Cell" xfId="77" builtinId="23" hidden="1" customBuiltin="1"/>
    <cellStyle name="Comma" xfId="1" builtinId="3" hidden="1"/>
    <cellStyle name="Comma" xfId="48" builtinId="3" customBuiltin="1"/>
    <cellStyle name="Comma [0]" xfId="4" builtinId="6" hidden="1"/>
    <cellStyle name="Currency" xfId="2" builtinId="4" hidden="1"/>
    <cellStyle name="Currency [0]" xfId="5" builtinId="7" hidden="1"/>
    <cellStyle name="Explanatory Text" xfId="16" builtinId="53" hidden="1"/>
    <cellStyle name="Explanatory Text" xfId="79" builtinId="53" hidden="1" customBuiltin="1"/>
    <cellStyle name="Followed Hyperlink" xfId="105" builtinId="9" hidden="1" customBuiltin="1"/>
    <cellStyle name="Followed Hyperlink" xfId="108" builtinId="9" hidden="1"/>
    <cellStyle name="Good" xfId="9" builtinId="26" hidden="1"/>
    <cellStyle name="Good" xfId="72" builtinId="26" hidden="1" customBuiltin="1"/>
    <cellStyle name="Heading 1" xfId="7" builtinId="16" customBuiltin="1"/>
    <cellStyle name="Heading 2" xfId="8" builtinId="17" customBuiltin="1"/>
    <cellStyle name="Heading 3" xfId="43" builtinId="18" customBuiltin="1"/>
    <cellStyle name="Heading 4" xfId="44" builtinId="19" hidden="1"/>
    <cellStyle name="Heading 4" xfId="71" builtinId="19" customBuiltin="1"/>
    <cellStyle name="Input" xfId="12" builtinId="20" customBuiltin="1"/>
    <cellStyle name="Linked Cell" xfId="45" builtinId="24" hidden="1"/>
    <cellStyle name="Linked Cell" xfId="76" builtinId="24" hidden="1" customBuiltin="1"/>
    <cellStyle name="Neutral" xfId="11" builtinId="28" hidden="1"/>
    <cellStyle name="Neutral" xfId="74" builtinId="28" hidden="1" customBuiltin="1"/>
    <cellStyle name="Normal" xfId="0" builtinId="0" customBuiltin="1"/>
    <cellStyle name="Note" xfId="46" builtinId="10" customBuiltin="1"/>
    <cellStyle name="Output" xfId="13" builtinId="21" hidden="1" customBuiltin="1"/>
    <cellStyle name="Output" xfId="75" builtinId="21" customBuiltin="1"/>
    <cellStyle name="Percent" xfId="3" builtinId="5" hidden="1"/>
    <cellStyle name="Submission Table Label" xfId="107"/>
    <cellStyle name="Submission Table Number" xfId="106"/>
    <cellStyle name="Table Heading" xfId="109"/>
    <cellStyle name="Title" xfId="6" builtinId="15" customBuiltin="1"/>
    <cellStyle name="Total" xfId="42" builtinId="25" hidden="1"/>
    <cellStyle name="Total" xfId="80" builtinId="25" hidden="1" customBuiltin="1"/>
    <cellStyle name="Warning Text" xfId="41" builtinId="11" hidden="1"/>
    <cellStyle name="Warning Text" xfId="78" builtinId="11" hidden="1" customBuiltin="1"/>
  </cellStyles>
  <dxfs count="0"/>
  <tableStyles count="0" defaultTableStyle="TableStyleMedium2" defaultPivotStyle="PivotStyleLight16"/>
  <colors>
    <mruColors>
      <color rgb="FF1C4483"/>
      <color rgb="FFBEAFA8"/>
      <color rgb="FF5FC8D7"/>
      <color rgb="FF25282A"/>
      <color rgb="FFC810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'1.3 Output│Graphs'!$F$15</c:f>
              <c:strCache>
                <c:ptCount val="1"/>
                <c:pt idx="0">
                  <c:v>APA VTS Actuals/Forecast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cat>
            <c:strRef>
              <c:f>'1.3 Output│Graphs'!$G$14:$P$14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 (e)</c:v>
                </c:pt>
                <c:pt idx="4">
                  <c:v>2017 (f)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'1.3 Output│Graphs'!$G$15:$P$15</c:f>
              <c:numCache>
                <c:formatCode>_-* #,##0.0_-;\-* #,##0.0_-;_-* "-"?_-;_-@_-</c:formatCode>
                <c:ptCount val="10"/>
                <c:pt idx="0">
                  <c:v>15.59618949935094</c:v>
                </c:pt>
                <c:pt idx="1">
                  <c:v>124.17519471017128</c:v>
                </c:pt>
                <c:pt idx="2">
                  <c:v>94.527162881557089</c:v>
                </c:pt>
                <c:pt idx="3">
                  <c:v>105.01358694339756</c:v>
                </c:pt>
                <c:pt idx="4">
                  <c:v>58.457235049045856</c:v>
                </c:pt>
                <c:pt idx="5">
                  <c:v>67.315598206348383</c:v>
                </c:pt>
                <c:pt idx="6">
                  <c:v>77.475754789910283</c:v>
                </c:pt>
                <c:pt idx="7">
                  <c:v>77.156817546926433</c:v>
                </c:pt>
                <c:pt idx="8">
                  <c:v>18.182064553731809</c:v>
                </c:pt>
                <c:pt idx="9">
                  <c:v>18.675283003747811</c:v>
                </c:pt>
              </c:numCache>
            </c:numRef>
          </c:val>
        </c:ser>
        <c:ser>
          <c:idx val="1"/>
          <c:order val="1"/>
          <c:tx>
            <c:strRef>
              <c:f>'1.3 Output│Graphs'!$F$16</c:f>
              <c:strCache>
                <c:ptCount val="1"/>
                <c:pt idx="0">
                  <c:v>AER Forecast</c:v>
                </c:pt>
              </c:strCache>
            </c:strRef>
          </c:tx>
          <c:invertIfNegative val="0"/>
          <c:cat>
            <c:strRef>
              <c:f>'1.3 Output│Graphs'!$G$14:$P$14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 (e)</c:v>
                </c:pt>
                <c:pt idx="4">
                  <c:v>2017 (f)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'1.3 Output│Graphs'!$G$16:$P$16</c:f>
              <c:numCache>
                <c:formatCode>_-* #,##0.0_-;\-* #,##0.0_-;_-* "-"?_-;_-@_-</c:formatCode>
                <c:ptCount val="10"/>
                <c:pt idx="0">
                  <c:v>15.596189499350945</c:v>
                </c:pt>
                <c:pt idx="1">
                  <c:v>124.17519471017128</c:v>
                </c:pt>
                <c:pt idx="2">
                  <c:v>94.527162881557103</c:v>
                </c:pt>
                <c:pt idx="3">
                  <c:v>105.01358694339754</c:v>
                </c:pt>
                <c:pt idx="4">
                  <c:v>68.986806772887945</c:v>
                </c:pt>
                <c:pt idx="5">
                  <c:v>61.13482034174929</c:v>
                </c:pt>
                <c:pt idx="6">
                  <c:v>56.935116698828736</c:v>
                </c:pt>
                <c:pt idx="7">
                  <c:v>72.341027506059532</c:v>
                </c:pt>
                <c:pt idx="8">
                  <c:v>13.725735840311096</c:v>
                </c:pt>
                <c:pt idx="9">
                  <c:v>10.872428745817453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1026432"/>
        <c:axId val="167600896"/>
      </c:barChart>
      <c:catAx>
        <c:axId val="1010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600896"/>
        <c:crosses val="autoZero"/>
        <c:auto val="1"/>
        <c:lblAlgn val="ctr"/>
        <c:lblOffset val="100"/>
        <c:noMultiLvlLbl val="0"/>
      </c:catAx>
      <c:valAx>
        <c:axId val="167600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$ million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026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5</xdr:col>
      <xdr:colOff>1405818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542925"/>
          <a:ext cx="1889352" cy="755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42925"/>
          <a:ext cx="1884869" cy="755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542925"/>
          <a:ext cx="1891594" cy="755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42925"/>
          <a:ext cx="1884869" cy="755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42925"/>
          <a:ext cx="1884869" cy="755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42925"/>
          <a:ext cx="1889352" cy="755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42925"/>
          <a:ext cx="1889352" cy="755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5</xdr:col>
      <xdr:colOff>1424868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2</xdr:col>
      <xdr:colOff>158043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5</xdr:col>
      <xdr:colOff>1472493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42925"/>
          <a:ext cx="1891593" cy="755157"/>
        </a:xfrm>
        <a:prstGeom prst="rect">
          <a:avLst/>
        </a:prstGeom>
      </xdr:spPr>
    </xdr:pic>
    <xdr:clientData/>
  </xdr:twoCellAnchor>
  <xdr:twoCellAnchor>
    <xdr:from>
      <xdr:col>5</xdr:col>
      <xdr:colOff>285749</xdr:colOff>
      <xdr:row>19</xdr:row>
      <xdr:rowOff>9525</xdr:rowOff>
    </xdr:from>
    <xdr:to>
      <xdr:col>9</xdr:col>
      <xdr:colOff>400349</xdr:colOff>
      <xdr:row>31</xdr:row>
      <xdr:rowOff>146325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1</xdr:col>
      <xdr:colOff>1722944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1</xdr:col>
      <xdr:colOff>815268</xdr:colOff>
      <xdr:row>7</xdr:row>
      <xdr:rowOff>97932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1</xdr:col>
      <xdr:colOff>815268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28575</xdr:rowOff>
    </xdr:from>
    <xdr:to>
      <xdr:col>0</xdr:col>
      <xdr:colOff>2426354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42925"/>
          <a:ext cx="1891593" cy="755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28575</xdr:rowOff>
    </xdr:from>
    <xdr:to>
      <xdr:col>1</xdr:col>
      <xdr:colOff>2422752</xdr:colOff>
      <xdr:row>7</xdr:row>
      <xdr:rowOff>97932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542925"/>
          <a:ext cx="1889352" cy="7551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Corporate/GasNetAA2018/Models/VTS%20R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1. Inflation"/>
      <sheetName val="3.1 Opex"/>
      <sheetName val="3.2 Provisions"/>
      <sheetName val="4. Capex"/>
      <sheetName val="7. Capital Base"/>
      <sheetName val="7.5 Benefit sharing allowance"/>
      <sheetName val="8. Revenue"/>
      <sheetName val="11 - User No. "/>
      <sheetName val="12. Demand"/>
      <sheetName val="13. Pipeline capacity"/>
      <sheetName val="14. Bill impacts"/>
      <sheetName val="22. WACC"/>
    </sheetNames>
    <sheetDataSet>
      <sheetData sheetId="0" refreshError="1"/>
      <sheetData sheetId="1" refreshError="1"/>
      <sheetData sheetId="2" refreshError="1"/>
      <sheetData sheetId="3" refreshError="1">
        <row r="35">
          <cell r="C35" t="str">
            <v>2018</v>
          </cell>
          <cell r="D35">
            <v>2019</v>
          </cell>
          <cell r="E35">
            <v>2020</v>
          </cell>
          <cell r="F35">
            <v>2021</v>
          </cell>
          <cell r="G35">
            <v>2022</v>
          </cell>
          <cell r="H35">
            <v>2023</v>
          </cell>
          <cell r="I35">
            <v>2024</v>
          </cell>
          <cell r="J35">
            <v>2025</v>
          </cell>
          <cell r="K35">
            <v>2026</v>
          </cell>
          <cell r="L35">
            <v>2027</v>
          </cell>
        </row>
        <row r="38">
          <cell r="C38">
            <v>2013</v>
          </cell>
          <cell r="D38">
            <v>2014</v>
          </cell>
          <cell r="E38">
            <v>2015</v>
          </cell>
          <cell r="F38">
            <v>2016</v>
          </cell>
          <cell r="G38">
            <v>2017</v>
          </cell>
        </row>
        <row r="63">
          <cell r="C63" t="str">
            <v>December 2017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8">
          <cell r="D2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8102E"/>
  </sheetPr>
  <dimension ref="A1:T42"/>
  <sheetViews>
    <sheetView tabSelected="1" topLeftCell="A10" zoomScale="85" zoomScaleNormal="85" workbookViewId="0">
      <selection activeCell="G30" sqref="G30"/>
    </sheetView>
  </sheetViews>
  <sheetFormatPr defaultColWidth="8.7265625" defaultRowHeight="18" x14ac:dyDescent="0.25"/>
  <cols>
    <col min="1" max="5" width="1" style="8" customWidth="1"/>
    <col min="6" max="6" width="14.26953125" style="8" customWidth="1"/>
    <col min="7" max="11" width="5.1796875" style="8" customWidth="1"/>
    <col min="12" max="12" width="6.36328125" style="8" bestFit="1" customWidth="1"/>
    <col min="13" max="13" width="8.7265625" style="8"/>
    <col min="14" max="14" width="7.36328125" style="8" bestFit="1" customWidth="1"/>
    <col min="15" max="15" width="13.1796875" style="8" bestFit="1" customWidth="1"/>
    <col min="16" max="16384" width="8.7265625" style="8"/>
  </cols>
  <sheetData>
    <row r="1" spans="1:15" s="1" customFormat="1" ht="13.5" x14ac:dyDescent="0.25"/>
    <row r="2" spans="1:15" s="1" customFormat="1" ht="13.5" x14ac:dyDescent="0.25"/>
    <row r="3" spans="1:15" s="1" customFormat="1" ht="13.5" x14ac:dyDescent="0.25"/>
    <row r="4" spans="1:15" s="1" customFormat="1" ht="13.5" x14ac:dyDescent="0.25"/>
    <row r="5" spans="1:15" s="1" customFormat="1" ht="13.5" x14ac:dyDescent="0.25"/>
    <row r="6" spans="1:15" s="1" customFormat="1" ht="13.5" x14ac:dyDescent="0.25"/>
    <row r="7" spans="1:15" s="1" customFormat="1" ht="13.5" x14ac:dyDescent="0.25"/>
    <row r="8" spans="1:15" s="1" customFormat="1" ht="13.5" x14ac:dyDescent="0.25"/>
    <row r="9" spans="1:15" s="1" customFormat="1" ht="13.5" x14ac:dyDescent="0.25"/>
    <row r="10" spans="1:15" x14ac:dyDescent="0.25">
      <c r="L10" s="13"/>
      <c r="M10" s="13"/>
    </row>
    <row r="11" spans="1:15" ht="20.25" x14ac:dyDescent="0.3">
      <c r="A11" s="4" t="str">
        <f ca="1">RIGHT(CELL("filename",A1),LEN(CELL("filename",A1))-FIND("]",CELL("filename",A1)))</f>
        <v>1.0 Output│PTRM</v>
      </c>
      <c r="H11" s="16" t="s">
        <v>9</v>
      </c>
      <c r="I11" s="16" t="b">
        <f>ROUND(L24,2)=ROUND(SUM('5.5 Calc│Escalated capex'!L13:L1000),2)</f>
        <v>1</v>
      </c>
      <c r="K11" s="16" t="s">
        <v>341</v>
      </c>
      <c r="L11" s="16" t="b">
        <f>(L24+'1.1 Output│RFM'!L24)='1.1 Output│RFM'!L37+'1.0 Output│PTRM'!L37</f>
        <v>1</v>
      </c>
      <c r="M11" s="13"/>
    </row>
    <row r="12" spans="1:15" s="13" customFormat="1" ht="20.25" x14ac:dyDescent="0.3">
      <c r="A12" s="4"/>
    </row>
    <row r="13" spans="1:15" s="13" customFormat="1" ht="20.25" x14ac:dyDescent="0.3">
      <c r="A13" s="4"/>
      <c r="F13" s="5" t="s">
        <v>133</v>
      </c>
    </row>
    <row r="14" spans="1:15" s="13" customFormat="1" ht="20.25" x14ac:dyDescent="0.3">
      <c r="A14" s="4"/>
    </row>
    <row r="15" spans="1:15" s="10" customFormat="1" x14ac:dyDescent="0.25">
      <c r="A15" s="11"/>
      <c r="C15" s="8"/>
      <c r="D15" s="8"/>
      <c r="E15" s="8"/>
      <c r="F15" s="63" t="s">
        <v>13</v>
      </c>
      <c r="G15" s="63">
        <v>2018</v>
      </c>
      <c r="H15" s="63">
        <f>G15+1</f>
        <v>2019</v>
      </c>
      <c r="I15" s="63">
        <f>H15+1</f>
        <v>2020</v>
      </c>
      <c r="J15" s="63">
        <f>I15+1</f>
        <v>2021</v>
      </c>
      <c r="K15" s="63">
        <f>J15+1</f>
        <v>2022</v>
      </c>
      <c r="L15" s="65" t="s">
        <v>12</v>
      </c>
      <c r="M15" s="13"/>
      <c r="O15" s="13"/>
    </row>
    <row r="16" spans="1:15" ht="19.5" thickBot="1" x14ac:dyDescent="0.35">
      <c r="F16" s="61" t="str">
        <f>'3.2 Input│Other'!A44</f>
        <v>Pipelines</v>
      </c>
      <c r="G16" s="60">
        <f>SUMIF('5.5 Calc│Escalated capex'!$D$13:$D$1000,$F16,'5.5 Calc│Escalated capex'!G$13:G$1000)</f>
        <v>40.274257004039534</v>
      </c>
      <c r="H16" s="60">
        <f>SUMIF('5.5 Calc│Escalated capex'!$D$13:$D$1000,$F16,'5.5 Calc│Escalated capex'!H$13:H$1000)</f>
        <v>50.59768031091518</v>
      </c>
      <c r="I16" s="60">
        <f>SUMIF('5.5 Calc│Escalated capex'!$D$13:$D$1000,$F16,'5.5 Calc│Escalated capex'!I$13:I$1000)</f>
        <v>51.150382767557439</v>
      </c>
      <c r="J16" s="60">
        <f>SUMIF('5.5 Calc│Escalated capex'!$D$13:$D$1000,$F16,'5.5 Calc│Escalated capex'!J$13:J$1000)</f>
        <v>0.1705885496103321</v>
      </c>
      <c r="K16" s="60">
        <f>SUMIF('5.5 Calc│Escalated capex'!$D$13:$D$1000,$F16,'5.5 Calc│Escalated capex'!K$13:K$1000)</f>
        <v>2.1051069997948342</v>
      </c>
      <c r="L16" s="60">
        <f>SUM(G16:K16)</f>
        <v>144.29801563191731</v>
      </c>
      <c r="M16" s="13"/>
      <c r="O16" s="13"/>
    </row>
    <row r="17" spans="6:20" ht="19.5" thickBot="1" x14ac:dyDescent="0.35">
      <c r="F17" s="61" t="str">
        <f>'3.2 Input│Other'!A45</f>
        <v>Compressors</v>
      </c>
      <c r="G17" s="60">
        <f>SUMIF('5.5 Calc│Escalated capex'!$D$13:$D$1000,$F17,'5.5 Calc│Escalated capex'!G$13:G$1000)</f>
        <v>15.223280292283976</v>
      </c>
      <c r="H17" s="60">
        <f>SUMIF('5.5 Calc│Escalated capex'!$D$13:$D$1000,$F17,'5.5 Calc│Escalated capex'!H$13:H$1000)</f>
        <v>13.567211115772539</v>
      </c>
      <c r="I17" s="60">
        <f>SUMIF('5.5 Calc│Escalated capex'!$D$13:$D$1000,$F17,'5.5 Calc│Escalated capex'!I$13:I$1000)</f>
        <v>12.995689464911376</v>
      </c>
      <c r="J17" s="60">
        <f>SUMIF('5.5 Calc│Escalated capex'!$D$13:$D$1000,$F17,'5.5 Calc│Escalated capex'!J$13:J$1000)</f>
        <v>6.1263810670932299</v>
      </c>
      <c r="K17" s="60">
        <f>SUMIF('5.5 Calc│Escalated capex'!$D$13:$D$1000,$F17,'5.5 Calc│Escalated capex'!K$13:K$1000)</f>
        <v>6.5574881367578772</v>
      </c>
      <c r="L17" s="60">
        <f t="shared" ref="L17:L24" si="0">SUM(G17:K17)</f>
        <v>54.470050076818993</v>
      </c>
      <c r="M17" s="13"/>
      <c r="O17" s="13"/>
    </row>
    <row r="18" spans="6:20" ht="19.5" thickBot="1" x14ac:dyDescent="0.35">
      <c r="F18" s="61" t="str">
        <f>'3.2 Input│Other'!A46</f>
        <v>City Gates &amp; Field Regs</v>
      </c>
      <c r="G18" s="60">
        <f>SUMIF('5.5 Calc│Escalated capex'!$D$13:$D$1000,$F18,'5.5 Calc│Escalated capex'!G$13:G$1000)</f>
        <v>0</v>
      </c>
      <c r="H18" s="60">
        <f>SUMIF('5.5 Calc│Escalated capex'!$D$13:$D$1000,$F18,'5.5 Calc│Escalated capex'!H$13:H$1000)</f>
        <v>2.3402393257380076</v>
      </c>
      <c r="I18" s="60">
        <f>SUMIF('5.5 Calc│Escalated capex'!$D$13:$D$1000,$F18,'5.5 Calc│Escalated capex'!I$13:I$1000)</f>
        <v>2.3822535403874538</v>
      </c>
      <c r="J18" s="60">
        <f>SUMIF('5.5 Calc│Escalated capex'!$D$13:$D$1000,$F18,'5.5 Calc│Escalated capex'!J$13:J$1000)</f>
        <v>0.68443274153136513</v>
      </c>
      <c r="K18" s="60">
        <f>SUMIF('5.5 Calc│Escalated capex'!$D$13:$D$1000,$F18,'5.5 Calc│Escalated capex'!K$13:K$1000)</f>
        <v>0.24738705987453871</v>
      </c>
      <c r="L18" s="60">
        <f t="shared" si="0"/>
        <v>5.6543126675313662</v>
      </c>
      <c r="M18" s="13"/>
      <c r="O18" s="13"/>
    </row>
    <row r="19" spans="6:20" ht="19.5" thickBot="1" x14ac:dyDescent="0.35">
      <c r="F19" s="61" t="str">
        <f>'3.2 Input│Other'!A47</f>
        <v>Odourant Plants</v>
      </c>
      <c r="G19" s="60">
        <f>SUMIF('5.5 Calc│Escalated capex'!$D$13:$D$1000,$F19,'5.5 Calc│Escalated capex'!G$13:G$1000)</f>
        <v>7.8218304797047999E-2</v>
      </c>
      <c r="H19" s="60">
        <f>SUMIF('5.5 Calc│Escalated capex'!$D$13:$D$1000,$F19,'5.5 Calc│Escalated capex'!H$13:H$1000)</f>
        <v>0</v>
      </c>
      <c r="I19" s="60">
        <f>SUMIF('5.5 Calc│Escalated capex'!$D$13:$D$1000,$F19,'5.5 Calc│Escalated capex'!I$13:I$1000)</f>
        <v>0</v>
      </c>
      <c r="J19" s="60">
        <f>SUMIF('5.5 Calc│Escalated capex'!$D$13:$D$1000,$F19,'5.5 Calc│Escalated capex'!J$13:J$1000)</f>
        <v>0</v>
      </c>
      <c r="K19" s="60">
        <f>SUMIF('5.5 Calc│Escalated capex'!$D$13:$D$1000,$F19,'5.5 Calc│Escalated capex'!K$13:K$1000)</f>
        <v>0</v>
      </c>
      <c r="L19" s="60">
        <f t="shared" si="0"/>
        <v>7.8218304797047999E-2</v>
      </c>
      <c r="M19" s="13"/>
      <c r="O19" s="13"/>
    </row>
    <row r="20" spans="6:20" ht="19.5" thickBot="1" x14ac:dyDescent="0.35">
      <c r="F20" s="61" t="str">
        <f>'3.2 Input│Other'!A48</f>
        <v>Gas Quality</v>
      </c>
      <c r="G20" s="60">
        <f>SUMIF('5.5 Calc│Escalated capex'!$D$13:$D$1000,$F20,'5.5 Calc│Escalated capex'!G$13:G$1000)</f>
        <v>1.0081029232472323</v>
      </c>
      <c r="H20" s="60">
        <f>SUMIF('5.5 Calc│Escalated capex'!$D$13:$D$1000,$F20,'5.5 Calc│Escalated capex'!H$13:H$1000)</f>
        <v>0</v>
      </c>
      <c r="I20" s="60">
        <f>SUMIF('5.5 Calc│Escalated capex'!$D$13:$D$1000,$F20,'5.5 Calc│Escalated capex'!I$13:I$1000)</f>
        <v>0</v>
      </c>
      <c r="J20" s="60">
        <f>SUMIF('5.5 Calc│Escalated capex'!$D$13:$D$1000,$F20,'5.5 Calc│Escalated capex'!J$13:J$1000)</f>
        <v>0</v>
      </c>
      <c r="K20" s="60">
        <f>SUMIF('5.5 Calc│Escalated capex'!$D$13:$D$1000,$F20,'5.5 Calc│Escalated capex'!K$13:K$1000)</f>
        <v>0</v>
      </c>
      <c r="L20" s="60">
        <f t="shared" si="0"/>
        <v>1.0081029232472323</v>
      </c>
      <c r="M20" s="13"/>
      <c r="O20" s="13"/>
    </row>
    <row r="21" spans="6:20" ht="19.5" thickBot="1" x14ac:dyDescent="0.35">
      <c r="F21" s="61" t="str">
        <f>'3.2 Input│Other'!A49</f>
        <v>Other</v>
      </c>
      <c r="G21" s="60">
        <f>SUMIF('5.5 Calc│Escalated capex'!$D$13:$D$1000,$F21,'5.5 Calc│Escalated capex'!G$13:G$1000)</f>
        <v>8.4609986606689223</v>
      </c>
      <c r="H21" s="60">
        <f>SUMIF('5.5 Calc│Escalated capex'!$D$13:$D$1000,$F21,'5.5 Calc│Escalated capex'!H$13:H$1000)</f>
        <v>6.3373243444290734</v>
      </c>
      <c r="I21" s="60">
        <f>SUMIF('5.5 Calc│Escalated capex'!$D$13:$D$1000,$F21,'5.5 Calc│Escalated capex'!I$13:I$1000)</f>
        <v>4.2523947212423812</v>
      </c>
      <c r="J21" s="60">
        <f>SUMIF('5.5 Calc│Escalated capex'!$D$13:$D$1000,$F21,'5.5 Calc│Escalated capex'!J$13:J$1000)</f>
        <v>8.5506625856959406</v>
      </c>
      <c r="K21" s="60">
        <f>SUMIF('5.5 Calc│Escalated capex'!$D$13:$D$1000,$F21,'5.5 Calc│Escalated capex'!K$13:K$1000)</f>
        <v>7.2864606015295177</v>
      </c>
      <c r="L21" s="60">
        <f t="shared" si="0"/>
        <v>34.887840913565839</v>
      </c>
      <c r="M21" s="13"/>
      <c r="O21" s="13"/>
    </row>
    <row r="22" spans="6:20" ht="19.5" thickBot="1" x14ac:dyDescent="0.35">
      <c r="F22" s="61" t="str">
        <f>'3.2 Input│Other'!A50</f>
        <v>Buildings</v>
      </c>
      <c r="G22" s="60">
        <f>SUMIF('5.5 Calc│Escalated capex'!$D$13:$D$1000,$F22,'5.5 Calc│Escalated capex'!G$13:G$1000)</f>
        <v>0.66101938513739511</v>
      </c>
      <c r="H22" s="60">
        <f>SUMIF('5.5 Calc│Escalated capex'!$D$13:$D$1000,$F22,'5.5 Calc│Escalated capex'!H$13:H$1000)</f>
        <v>0.97223893217079316</v>
      </c>
      <c r="I22" s="60">
        <f>SUMIF('5.5 Calc│Escalated capex'!$D$13:$D$1000,$F22,'5.5 Calc│Escalated capex'!I$13:I$1000)</f>
        <v>0.97223893217079316</v>
      </c>
      <c r="J22" s="60">
        <f>SUMIF('5.5 Calc│Escalated capex'!$D$13:$D$1000,$F22,'5.5 Calc│Escalated capex'!J$13:J$1000)</f>
        <v>0.97223893217079316</v>
      </c>
      <c r="K22" s="60">
        <f>SUMIF('5.5 Calc│Escalated capex'!$D$13:$D$1000,$F22,'5.5 Calc│Escalated capex'!K$13:K$1000)</f>
        <v>0.35019314291566672</v>
      </c>
      <c r="L22" s="60">
        <f t="shared" si="0"/>
        <v>3.927929324565441</v>
      </c>
      <c r="M22" s="13"/>
      <c r="N22" s="62"/>
      <c r="O22" s="62"/>
      <c r="P22" s="62"/>
      <c r="Q22" s="62"/>
      <c r="R22" s="62"/>
      <c r="S22" s="62"/>
      <c r="T22" s="62"/>
    </row>
    <row r="23" spans="6:20" ht="19.5" thickBot="1" x14ac:dyDescent="0.35">
      <c r="F23" s="61" t="str">
        <f>'3.2 Input│Other'!A51</f>
        <v>General Land</v>
      </c>
      <c r="G23" s="60">
        <f>SUMIF('5.5 Calc│Escalated capex'!$D$13:$D$1000,$F23,'5.5 Calc│Escalated capex'!G$13:G$1000)</f>
        <v>0</v>
      </c>
      <c r="H23" s="60">
        <f>SUMIF('5.5 Calc│Escalated capex'!$D$13:$D$1000,$F23,'5.5 Calc│Escalated capex'!H$13:H$1000)</f>
        <v>0</v>
      </c>
      <c r="I23" s="60">
        <f>SUMIF('5.5 Calc│Escalated capex'!$D$13:$D$1000,$F23,'5.5 Calc│Escalated capex'!I$13:I$1000)</f>
        <v>0</v>
      </c>
      <c r="J23" s="60">
        <f>SUMIF('5.5 Calc│Escalated capex'!$D$13:$D$1000,$F23,'5.5 Calc│Escalated capex'!J$13:J$1000)</f>
        <v>0</v>
      </c>
      <c r="K23" s="60">
        <f>SUMIF('5.5 Calc│Escalated capex'!$D$13:$D$1000,$F23,'5.5 Calc│Escalated capex'!K$13:K$1000)</f>
        <v>0</v>
      </c>
      <c r="L23" s="60">
        <f t="shared" si="0"/>
        <v>0</v>
      </c>
      <c r="M23" s="13"/>
      <c r="N23" s="62"/>
      <c r="O23" s="62"/>
      <c r="P23" s="62"/>
      <c r="Q23" s="62"/>
      <c r="R23" s="62"/>
      <c r="S23" s="62"/>
      <c r="T23" s="62"/>
    </row>
    <row r="24" spans="6:20" ht="18.75" thickBot="1" x14ac:dyDescent="0.3">
      <c r="F24" s="69" t="s">
        <v>12</v>
      </c>
      <c r="G24" s="70">
        <f>SUM(G16:G23)</f>
        <v>65.705876570174098</v>
      </c>
      <c r="H24" s="70">
        <f>SUM(H16:H23)</f>
        <v>73.814694029025603</v>
      </c>
      <c r="I24" s="70">
        <f>SUM(I16:I23)</f>
        <v>71.752959426269442</v>
      </c>
      <c r="J24" s="70">
        <f>SUM(J16:J23)</f>
        <v>16.504303876101662</v>
      </c>
      <c r="K24" s="70">
        <f>SUM(K16:K23)</f>
        <v>16.546635940872438</v>
      </c>
      <c r="L24" s="70">
        <f t="shared" si="0"/>
        <v>244.32446984244325</v>
      </c>
      <c r="M24" s="13"/>
      <c r="N24" s="62"/>
      <c r="O24" s="62"/>
      <c r="P24" s="62"/>
      <c r="Q24" s="62"/>
      <c r="R24" s="62"/>
      <c r="S24" s="62"/>
      <c r="T24" s="62"/>
    </row>
    <row r="25" spans="6:20" x14ac:dyDescent="0.25">
      <c r="L25" s="13"/>
      <c r="M25" s="36"/>
      <c r="N25" s="62"/>
      <c r="O25" s="62"/>
      <c r="P25" s="62"/>
      <c r="Q25" s="62"/>
      <c r="R25" s="62"/>
      <c r="S25" s="62"/>
      <c r="T25" s="62"/>
    </row>
    <row r="26" spans="6:20" ht="20.25" x14ac:dyDescent="0.3">
      <c r="F26" s="5" t="s">
        <v>135</v>
      </c>
      <c r="G26" s="62"/>
      <c r="H26" s="62"/>
      <c r="I26" s="62"/>
      <c r="J26" s="62"/>
      <c r="K26" s="62"/>
      <c r="L26" s="62"/>
      <c r="M26" s="13"/>
      <c r="N26" s="62"/>
      <c r="O26" s="62"/>
      <c r="P26" s="62"/>
      <c r="Q26" s="62"/>
      <c r="R26" s="62"/>
      <c r="S26" s="62"/>
      <c r="T26" s="62"/>
    </row>
    <row r="27" spans="6:20" x14ac:dyDescent="0.25">
      <c r="F27" s="62"/>
      <c r="G27" s="62"/>
      <c r="H27" s="62"/>
      <c r="I27" s="62"/>
      <c r="J27" s="62"/>
      <c r="K27" s="62"/>
      <c r="L27" s="62"/>
      <c r="M27" s="13"/>
      <c r="N27" s="62"/>
      <c r="O27" s="62"/>
      <c r="P27" s="62"/>
      <c r="Q27" s="62"/>
      <c r="R27" s="62"/>
      <c r="S27" s="62"/>
      <c r="T27" s="62"/>
    </row>
    <row r="28" spans="6:20" x14ac:dyDescent="0.25">
      <c r="F28" s="63" t="s">
        <v>13</v>
      </c>
      <c r="G28" s="63">
        <v>2018</v>
      </c>
      <c r="H28" s="63">
        <f>G28+1</f>
        <v>2019</v>
      </c>
      <c r="I28" s="63">
        <f>H28+1</f>
        <v>2020</v>
      </c>
      <c r="J28" s="63">
        <f>I28+1</f>
        <v>2021</v>
      </c>
      <c r="K28" s="63">
        <f>J28+1</f>
        <v>2022</v>
      </c>
      <c r="L28" s="65" t="s">
        <v>12</v>
      </c>
      <c r="M28" s="13"/>
      <c r="N28" s="62"/>
      <c r="O28" s="62"/>
      <c r="P28" s="62"/>
      <c r="Q28" s="62"/>
      <c r="R28" s="62"/>
      <c r="S28" s="62"/>
      <c r="T28" s="62"/>
    </row>
    <row r="29" spans="6:20" ht="19.5" thickBot="1" x14ac:dyDescent="0.35">
      <c r="F29" s="61" t="str">
        <f>F16</f>
        <v>Pipelines</v>
      </c>
      <c r="G29" s="60">
        <f>SUMIF('5.6 Calc│As Commissioned'!$D$13:$D$1000,$F29,'5.6 Calc│As Commissioned'!G$13:G$1000)</f>
        <v>2.2189683903483397</v>
      </c>
      <c r="H29" s="60">
        <f>SUMIF('5.6 Calc│As Commissioned'!$D$13:$D$1000,$F29,'5.6 Calc│As Commissioned'!H$13:H$1000)</f>
        <v>35.373182496163501</v>
      </c>
      <c r="I29" s="60">
        <f>SUMIF('5.6 Calc│As Commissioned'!$D$13:$D$1000,$F29,'5.6 Calc│As Commissioned'!I$13:I$1000)</f>
        <v>107.25360506618482</v>
      </c>
      <c r="J29" s="60">
        <f>SUMIF('5.6 Calc│As Commissioned'!$D$13:$D$1000,$F29,'5.6 Calc│As Commissioned'!J$13:J$1000)</f>
        <v>0.1705885496103321</v>
      </c>
      <c r="K29" s="60">
        <f>SUMIF('5.6 Calc│As Commissioned'!$D$13:$D$1000,$F29,'5.6 Calc│As Commissioned'!K$13:K$1000)</f>
        <v>0.1705885496103321</v>
      </c>
      <c r="L29" s="60">
        <f>SUM(G29:K29)</f>
        <v>145.18693305191732</v>
      </c>
      <c r="M29" s="13"/>
      <c r="N29" s="62"/>
      <c r="O29" s="62"/>
      <c r="P29" s="62"/>
      <c r="Q29" s="62"/>
      <c r="R29" s="62"/>
      <c r="S29" s="62"/>
      <c r="T29" s="62"/>
    </row>
    <row r="30" spans="6:20" ht="19.5" thickBot="1" x14ac:dyDescent="0.35">
      <c r="F30" s="61" t="str">
        <f t="shared" ref="F30:F36" si="1">F17</f>
        <v>Compressors</v>
      </c>
      <c r="G30" s="60">
        <f>SUMIF('5.6 Calc│As Commissioned'!$D$13:$D$1000,$F30,'5.6 Calc│As Commissioned'!G$13:G$1000)</f>
        <v>14.747332839212733</v>
      </c>
      <c r="H30" s="60">
        <f>SUMIF('5.6 Calc│As Commissioned'!$D$13:$D$1000,$F30,'5.6 Calc│As Commissioned'!H$13:H$1000)</f>
        <v>1.0580385372509225</v>
      </c>
      <c r="I30" s="60">
        <f>SUMIF('5.6 Calc│As Commissioned'!$D$13:$D$1000,$F30,'5.6 Calc│As Commissioned'!I$13:I$1000)</f>
        <v>30.082591887758852</v>
      </c>
      <c r="J30" s="60">
        <f>SUMIF('5.6 Calc│As Commissioned'!$D$13:$D$1000,$F30,'5.6 Calc│As Commissioned'!J$13:J$1000)</f>
        <v>3.3926327994193732</v>
      </c>
      <c r="K30" s="60">
        <f>SUMIF('5.6 Calc│As Commissioned'!$D$13:$D$1000,$F30,'5.6 Calc│As Commissioned'!K$13:K$1000)</f>
        <v>5.2194020131771213</v>
      </c>
      <c r="L30" s="60">
        <f t="shared" ref="L30:L37" si="2">SUM(G30:K30)</f>
        <v>54.499998076819004</v>
      </c>
      <c r="N30" s="62"/>
      <c r="O30" s="62"/>
      <c r="P30" s="62"/>
      <c r="Q30" s="62"/>
      <c r="R30" s="62"/>
      <c r="S30" s="62"/>
      <c r="T30" s="62"/>
    </row>
    <row r="31" spans="6:20" ht="19.5" thickBot="1" x14ac:dyDescent="0.35">
      <c r="F31" s="61" t="str">
        <f t="shared" si="1"/>
        <v>City Gates &amp; Field Regs</v>
      </c>
      <c r="G31" s="60">
        <f>SUMIF('5.6 Calc│As Commissioned'!$D$13:$D$1000,$F31,'5.6 Calc│As Commissioned'!G$13:G$1000)</f>
        <v>2.9347400000000003E-2</v>
      </c>
      <c r="H31" s="60">
        <f>SUMIF('5.6 Calc│As Commissioned'!$D$13:$D$1000,$F31,'5.6 Calc│As Commissioned'!H$13:H$1000)</f>
        <v>0.64096609926199255</v>
      </c>
      <c r="I31" s="60">
        <f>SUMIF('5.6 Calc│As Commissioned'!$D$13:$D$1000,$F31,'5.6 Calc│As Commissioned'!I$13:I$1000)</f>
        <v>4.0815267668634689</v>
      </c>
      <c r="J31" s="60">
        <f>SUMIF('5.6 Calc│As Commissioned'!$D$13:$D$1000,$F31,'5.6 Calc│As Commissioned'!J$13:J$1000)</f>
        <v>0.68443274153136513</v>
      </c>
      <c r="K31" s="60">
        <f>SUMIF('5.6 Calc│As Commissioned'!$D$13:$D$1000,$F31,'5.6 Calc│As Commissioned'!K$13:K$1000)</f>
        <v>0.24738705987453871</v>
      </c>
      <c r="L31" s="60">
        <f t="shared" si="2"/>
        <v>5.683660067531366</v>
      </c>
      <c r="N31" s="62"/>
      <c r="O31" s="62"/>
      <c r="P31" s="62"/>
      <c r="Q31" s="62"/>
      <c r="R31" s="62"/>
      <c r="S31" s="62"/>
      <c r="T31" s="62"/>
    </row>
    <row r="32" spans="6:20" ht="19.5" thickBot="1" x14ac:dyDescent="0.35">
      <c r="F32" s="61" t="str">
        <f t="shared" si="1"/>
        <v>Odourant Plants</v>
      </c>
      <c r="G32" s="60">
        <f>SUMIF('5.6 Calc│As Commissioned'!$D$13:$D$1000,$F32,'5.6 Calc│As Commissioned'!G$13:G$1000)</f>
        <v>7.8218304797047999E-2</v>
      </c>
      <c r="H32" s="60">
        <f>SUMIF('5.6 Calc│As Commissioned'!$D$13:$D$1000,$F32,'5.6 Calc│As Commissioned'!H$13:H$1000)</f>
        <v>0</v>
      </c>
      <c r="I32" s="60">
        <f>SUMIF('5.6 Calc│As Commissioned'!$D$13:$D$1000,$F32,'5.6 Calc│As Commissioned'!I$13:I$1000)</f>
        <v>0</v>
      </c>
      <c r="J32" s="60">
        <f>SUMIF('5.6 Calc│As Commissioned'!$D$13:$D$1000,$F32,'5.6 Calc│As Commissioned'!J$13:J$1000)</f>
        <v>0</v>
      </c>
      <c r="K32" s="60">
        <f>SUMIF('5.6 Calc│As Commissioned'!$D$13:$D$1000,$F32,'5.6 Calc│As Commissioned'!K$13:K$1000)</f>
        <v>0</v>
      </c>
      <c r="L32" s="60">
        <f t="shared" si="2"/>
        <v>7.8218304797047999E-2</v>
      </c>
      <c r="N32" s="62"/>
      <c r="O32" s="62"/>
      <c r="P32" s="62"/>
      <c r="Q32" s="62"/>
      <c r="R32" s="62"/>
      <c r="S32" s="62"/>
      <c r="T32" s="62"/>
    </row>
    <row r="33" spans="6:20" ht="19.5" thickBot="1" x14ac:dyDescent="0.35">
      <c r="F33" s="61" t="str">
        <f t="shared" si="1"/>
        <v>Gas Quality</v>
      </c>
      <c r="G33" s="60">
        <f>SUMIF('5.6 Calc│As Commissioned'!$D$13:$D$1000,$F33,'5.6 Calc│As Commissioned'!G$13:G$1000)</f>
        <v>1.0681029232472323</v>
      </c>
      <c r="H33" s="60">
        <f>SUMIF('5.6 Calc│As Commissioned'!$D$13:$D$1000,$F33,'5.6 Calc│As Commissioned'!H$13:H$1000)</f>
        <v>0</v>
      </c>
      <c r="I33" s="60">
        <f>SUMIF('5.6 Calc│As Commissioned'!$D$13:$D$1000,$F33,'5.6 Calc│As Commissioned'!I$13:I$1000)</f>
        <v>0</v>
      </c>
      <c r="J33" s="60">
        <f>SUMIF('5.6 Calc│As Commissioned'!$D$13:$D$1000,$F33,'5.6 Calc│As Commissioned'!J$13:J$1000)</f>
        <v>0</v>
      </c>
      <c r="K33" s="60">
        <f>SUMIF('5.6 Calc│As Commissioned'!$D$13:$D$1000,$F33,'5.6 Calc│As Commissioned'!K$13:K$1000)</f>
        <v>0</v>
      </c>
      <c r="L33" s="60">
        <f t="shared" si="2"/>
        <v>1.0681029232472323</v>
      </c>
      <c r="N33" s="62"/>
      <c r="O33" s="62"/>
      <c r="P33" s="62"/>
      <c r="Q33" s="62"/>
      <c r="R33" s="62"/>
      <c r="S33" s="62"/>
      <c r="T33" s="62"/>
    </row>
    <row r="34" spans="6:20" ht="19.5" thickBot="1" x14ac:dyDescent="0.35">
      <c r="F34" s="61" t="str">
        <f t="shared" si="1"/>
        <v>Other</v>
      </c>
      <c r="G34" s="60">
        <f>SUMIF('5.6 Calc│As Commissioned'!$D$13:$D$1000,$F34,'5.6 Calc│As Commissioned'!G$13:G$1000)</f>
        <v>11.648391108521489</v>
      </c>
      <c r="H34" s="60">
        <f>SUMIF('5.6 Calc│As Commissioned'!$D$13:$D$1000,$F34,'5.6 Calc│As Commissioned'!H$13:H$1000)</f>
        <v>6.6655733710161789</v>
      </c>
      <c r="I34" s="60">
        <f>SUMIF('5.6 Calc│As Commissioned'!$D$13:$D$1000,$F34,'5.6 Calc│As Commissioned'!I$13:I$1000)</f>
        <v>2.6735270961904987</v>
      </c>
      <c r="J34" s="60">
        <f>SUMIF('5.6 Calc│As Commissioned'!$D$13:$D$1000,$F34,'5.6 Calc│As Commissioned'!J$13:J$1000)</f>
        <v>7.5509864846702754</v>
      </c>
      <c r="K34" s="60">
        <f>SUMIF('5.6 Calc│As Commissioned'!$D$13:$D$1000,$F34,'5.6 Calc│As Commissioned'!K$13:K$1000)</f>
        <v>6.5402132531673907</v>
      </c>
      <c r="L34" s="60">
        <f t="shared" si="2"/>
        <v>35.078691313565827</v>
      </c>
      <c r="N34" s="62"/>
      <c r="O34" s="62"/>
      <c r="P34" s="62"/>
      <c r="Q34" s="62"/>
      <c r="R34" s="62"/>
      <c r="S34" s="62"/>
      <c r="T34" s="62"/>
    </row>
    <row r="35" spans="6:20" ht="19.5" thickBot="1" x14ac:dyDescent="0.35">
      <c r="F35" s="61" t="str">
        <f t="shared" si="1"/>
        <v>Buildings</v>
      </c>
      <c r="G35" s="60">
        <f>SUMIF('5.6 Calc│As Commissioned'!$D$13:$D$1000,$F35,'5.6 Calc│As Commissioned'!G$13:G$1000)</f>
        <v>0.66101938513739511</v>
      </c>
      <c r="H35" s="60">
        <f>SUMIF('5.6 Calc│As Commissioned'!$D$13:$D$1000,$F35,'5.6 Calc│As Commissioned'!H$13:H$1000)</f>
        <v>0.35019314291566672</v>
      </c>
      <c r="I35" s="60">
        <f>SUMIF('5.6 Calc│As Commissioned'!$D$13:$D$1000,$F35,'5.6 Calc│As Commissioned'!I$13:I$1000)</f>
        <v>0.35019314291566672</v>
      </c>
      <c r="J35" s="60">
        <f>SUMIF('5.6 Calc│As Commissioned'!$D$13:$D$1000,$F35,'5.6 Calc│As Commissioned'!J$13:J$1000)</f>
        <v>2.216330510681046</v>
      </c>
      <c r="K35" s="60">
        <f>SUMIF('5.6 Calc│As Commissioned'!$D$13:$D$1000,$F35,'5.6 Calc│As Commissioned'!K$13:K$1000)</f>
        <v>0.35019314291566672</v>
      </c>
      <c r="L35" s="60">
        <f t="shared" si="2"/>
        <v>3.9279293245654414</v>
      </c>
      <c r="N35" s="62"/>
      <c r="O35" s="62"/>
      <c r="P35" s="62"/>
      <c r="Q35" s="62"/>
      <c r="R35" s="62"/>
      <c r="S35" s="62"/>
      <c r="T35" s="62"/>
    </row>
    <row r="36" spans="6:20" ht="19.5" thickBot="1" x14ac:dyDescent="0.35">
      <c r="F36" s="61" t="str">
        <f t="shared" si="1"/>
        <v>General Land</v>
      </c>
      <c r="G36" s="60">
        <f>SUMIF('5.6 Calc│As Commissioned'!$D$13:$D$1000,$F36,'5.6 Calc│As Commissioned'!G$13:G$1000)</f>
        <v>0</v>
      </c>
      <c r="H36" s="60">
        <f>SUMIF('5.6 Calc│As Commissioned'!$D$13:$D$1000,$F36,'5.6 Calc│As Commissioned'!H$13:H$1000)</f>
        <v>0</v>
      </c>
      <c r="I36" s="60">
        <f>SUMIF('5.6 Calc│As Commissioned'!$D$13:$D$1000,$F36,'5.6 Calc│As Commissioned'!I$13:I$1000)</f>
        <v>0</v>
      </c>
      <c r="J36" s="60">
        <f>SUMIF('5.6 Calc│As Commissioned'!$D$13:$D$1000,$F36,'5.6 Calc│As Commissioned'!J$13:J$1000)</f>
        <v>0</v>
      </c>
      <c r="K36" s="60">
        <f>SUMIF('5.6 Calc│As Commissioned'!$D$13:$D$1000,$F36,'5.6 Calc│As Commissioned'!K$13:K$1000)</f>
        <v>0</v>
      </c>
      <c r="L36" s="60">
        <f t="shared" si="2"/>
        <v>0</v>
      </c>
      <c r="N36" s="62"/>
      <c r="O36" s="62"/>
      <c r="P36" s="62"/>
      <c r="Q36" s="62"/>
      <c r="R36" s="62"/>
      <c r="S36" s="62"/>
      <c r="T36" s="62"/>
    </row>
    <row r="37" spans="6:20" ht="18.75" thickBot="1" x14ac:dyDescent="0.3">
      <c r="F37" s="69" t="s">
        <v>12</v>
      </c>
      <c r="G37" s="70">
        <f>SUM(G29:G36)</f>
        <v>30.451380351264234</v>
      </c>
      <c r="H37" s="70">
        <f>SUM(H29:H36)</f>
        <v>44.087953646608263</v>
      </c>
      <c r="I37" s="70">
        <f>SUM(I29:I36)</f>
        <v>144.4414439599133</v>
      </c>
      <c r="J37" s="70">
        <f>SUM(J29:J36)</f>
        <v>14.014971085912393</v>
      </c>
      <c r="K37" s="70">
        <f>SUM(K29:K36)</f>
        <v>12.527784018745049</v>
      </c>
      <c r="L37" s="70">
        <f t="shared" si="2"/>
        <v>245.52353306244325</v>
      </c>
      <c r="N37" s="62"/>
      <c r="O37" s="62"/>
      <c r="P37" s="62"/>
      <c r="Q37" s="62"/>
      <c r="R37" s="62"/>
      <c r="S37" s="62"/>
      <c r="T37" s="62"/>
    </row>
    <row r="38" spans="6:20" x14ac:dyDescent="0.25">
      <c r="N38" s="62"/>
      <c r="O38" s="62"/>
      <c r="P38" s="62"/>
      <c r="Q38" s="62"/>
      <c r="R38" s="62"/>
      <c r="S38" s="62"/>
      <c r="T38" s="62"/>
    </row>
    <row r="39" spans="6:20" x14ac:dyDescent="0.25">
      <c r="N39" s="62"/>
      <c r="O39" s="62"/>
      <c r="P39" s="62"/>
      <c r="Q39" s="62"/>
      <c r="R39" s="62"/>
      <c r="S39" s="62"/>
      <c r="T39" s="62"/>
    </row>
    <row r="40" spans="6:20" x14ac:dyDescent="0.25">
      <c r="N40" s="62"/>
      <c r="O40" s="62"/>
      <c r="P40" s="62"/>
      <c r="Q40" s="62"/>
      <c r="R40" s="62"/>
      <c r="S40" s="62"/>
      <c r="T40" s="62"/>
    </row>
    <row r="41" spans="6:20" x14ac:dyDescent="0.25">
      <c r="L41" s="62"/>
      <c r="N41" s="62"/>
      <c r="O41" s="62"/>
      <c r="P41" s="62"/>
      <c r="Q41" s="62"/>
      <c r="R41" s="62"/>
      <c r="S41" s="62"/>
      <c r="T41" s="62"/>
    </row>
    <row r="42" spans="6:20" x14ac:dyDescent="0.25">
      <c r="L42" s="62"/>
      <c r="N42" s="62"/>
      <c r="O42" s="62"/>
      <c r="P42" s="62"/>
      <c r="Q42" s="62"/>
      <c r="R42" s="62"/>
      <c r="S42" s="62"/>
      <c r="T42" s="6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BEAFA8"/>
  </sheetPr>
  <dimension ref="A1:P268"/>
  <sheetViews>
    <sheetView topLeftCell="A47" zoomScale="55" zoomScaleNormal="55" workbookViewId="0">
      <selection activeCell="G47" sqref="G47"/>
    </sheetView>
  </sheetViews>
  <sheetFormatPr defaultRowHeight="18" x14ac:dyDescent="0.25"/>
  <cols>
    <col min="1" max="1" width="5.81640625" style="13" customWidth="1"/>
    <col min="2" max="2" width="50" style="13" customWidth="1"/>
    <col min="3" max="3" width="12.54296875" style="13" bestFit="1" customWidth="1"/>
    <col min="4" max="4" width="21.08984375" style="13" bestFit="1" customWidth="1"/>
    <col min="5" max="5" width="11.6328125" style="13" customWidth="1"/>
    <col min="6" max="6" width="23.81640625" style="13" customWidth="1"/>
    <col min="7" max="7" width="14.36328125" style="13" customWidth="1"/>
    <col min="8" max="9" width="13.36328125" style="13" customWidth="1"/>
    <col min="10" max="10" width="11.81640625" style="13" customWidth="1"/>
    <col min="11" max="11" width="11.81640625" style="13" bestFit="1" customWidth="1"/>
    <col min="12" max="13" width="13.36328125" style="13" bestFit="1" customWidth="1"/>
    <col min="14" max="14" width="11.81640625" style="13" bestFit="1" customWidth="1"/>
    <col min="15" max="16" width="10.81640625" style="13" bestFit="1" customWidth="1"/>
    <col min="17" max="16384" width="8.7265625" style="13"/>
  </cols>
  <sheetData>
    <row r="1" spans="1:16" s="1" customFormat="1" ht="13.5" x14ac:dyDescent="0.25">
      <c r="I1" s="2"/>
    </row>
    <row r="2" spans="1:16" s="1" customFormat="1" ht="13.5" x14ac:dyDescent="0.25">
      <c r="I2" s="2"/>
    </row>
    <row r="3" spans="1:16" s="1" customFormat="1" ht="13.5" x14ac:dyDescent="0.25">
      <c r="I3" s="2"/>
    </row>
    <row r="4" spans="1:16" s="1" customFormat="1" ht="13.5" x14ac:dyDescent="0.25">
      <c r="I4" s="2"/>
    </row>
    <row r="5" spans="1:16" s="1" customFormat="1" ht="13.5" x14ac:dyDescent="0.25">
      <c r="I5" s="2"/>
    </row>
    <row r="6" spans="1:16" s="1" customFormat="1" ht="13.5" x14ac:dyDescent="0.25">
      <c r="I6" s="2"/>
    </row>
    <row r="7" spans="1:16" s="1" customFormat="1" ht="13.5" x14ac:dyDescent="0.25">
      <c r="I7" s="2"/>
    </row>
    <row r="8" spans="1:16" s="1" customFormat="1" ht="13.5" x14ac:dyDescent="0.25">
      <c r="I8" s="2"/>
    </row>
    <row r="9" spans="1:16" s="1" customFormat="1" x14ac:dyDescent="0.25">
      <c r="F9" s="16" t="s">
        <v>9</v>
      </c>
      <c r="G9" s="16" t="b">
        <f>SUM(G13:G1000)=SUM('2.0 Input│Historic Capex'!G15:G220)</f>
        <v>1</v>
      </c>
      <c r="H9" s="16" t="b">
        <f>SUM(H13:H1000)=SUM('2.0 Input│Historic Capex'!H15:H220)</f>
        <v>1</v>
      </c>
      <c r="I9" s="16" t="b">
        <f>SUM(I13:I1000)=SUM('2.0 Input│Historic Capex'!I15:I220)</f>
        <v>1</v>
      </c>
      <c r="J9" s="16" t="b">
        <f>SUM(J13:J1000)=SUM('2.0 Input│Historic Capex'!J15:J220)</f>
        <v>1</v>
      </c>
      <c r="K9" s="16" t="b">
        <f>SUM(K13:K1000)=SUM('2.0 Input│Historic Capex'!K15:K1000)</f>
        <v>1</v>
      </c>
    </row>
    <row r="10" spans="1:16" x14ac:dyDescent="0.25">
      <c r="K10" s="48"/>
      <c r="M10" s="1"/>
      <c r="O10" s="62"/>
      <c r="P10" s="62"/>
    </row>
    <row r="11" spans="1:16" ht="20.25" x14ac:dyDescent="0.3">
      <c r="B11" s="4" t="str">
        <f ca="1">RIGHT(CELL("filename",B1),LEN(CELL("filename",B1))-FIND("]",CELL("filename",B1)))</f>
        <v>4.1 Calc│Hist Act ($nom)</v>
      </c>
      <c r="M11" s="1"/>
      <c r="N11" s="62"/>
      <c r="O11" s="62"/>
      <c r="P11" s="62"/>
    </row>
    <row r="12" spans="1:16" ht="20.25" x14ac:dyDescent="0.3">
      <c r="A12" s="5" t="s">
        <v>3</v>
      </c>
      <c r="B12" s="5" t="s">
        <v>0</v>
      </c>
      <c r="C12" s="5" t="s">
        <v>49</v>
      </c>
      <c r="D12" s="5" t="s">
        <v>4</v>
      </c>
      <c r="E12" s="5"/>
      <c r="F12" s="5"/>
      <c r="G12" s="74">
        <v>2013</v>
      </c>
      <c r="H12" s="74">
        <v>2014</v>
      </c>
      <c r="I12" s="74">
        <v>2015</v>
      </c>
      <c r="J12" s="74">
        <v>2016</v>
      </c>
      <c r="K12" s="74">
        <v>2017</v>
      </c>
      <c r="L12" s="5" t="s">
        <v>12</v>
      </c>
      <c r="M12" s="1"/>
      <c r="N12" s="62"/>
      <c r="O12" s="62"/>
      <c r="P12" s="62"/>
    </row>
    <row r="13" spans="1:16" x14ac:dyDescent="0.25">
      <c r="A13" s="33">
        <f>'2.0 Input│Historic Capex'!A15</f>
        <v>1</v>
      </c>
      <c r="B13" s="23" t="str">
        <f>'2.0 Input│Historic Capex'!B15</f>
        <v>Stonehaven CS - now Winchelsea</v>
      </c>
      <c r="C13" s="7" t="str">
        <f>'2.0 Input│Historic Capex'!C15</f>
        <v>Compressors</v>
      </c>
      <c r="D13" s="7" t="str">
        <f>'2.0 Input│Historic Capex'!D15</f>
        <v>Augmentation</v>
      </c>
      <c r="G13" s="33">
        <f>IFERROR(VLOOKUP($A13,'2.0 Input│Historic Capex'!$A$15:$K$957,COLUMN(G13),FALSE),0)</f>
        <v>8134553.96</v>
      </c>
      <c r="H13" s="33">
        <f>IFERROR(VLOOKUP($A13,'2.0 Input│Historic Capex'!$A$15:$K$957,COLUMN(H13),FALSE),0)</f>
        <v>26606375.390000001</v>
      </c>
      <c r="I13" s="33">
        <f>IFERROR(VLOOKUP($A13,'2.0 Input│Historic Capex'!$A$15:$K$957,COLUMN(I13),FALSE),0)</f>
        <v>2492547.9799999995</v>
      </c>
      <c r="J13" s="33">
        <f>IFERROR(VLOOKUP($A13,'2.0 Input│Historic Capex'!$A$15:$K$957,COLUMN(J13),FALSE),0)</f>
        <v>877.27000000000294</v>
      </c>
      <c r="K13" s="33">
        <f>IFERROR(VLOOKUP($A13,'2.0 Input│Historic Capex'!$A$15:$K$957,COLUMN(K13),FALSE),0)</f>
        <v>0</v>
      </c>
      <c r="L13" s="33">
        <f>SUM(G13:K13)</f>
        <v>37234354.600000001</v>
      </c>
      <c r="M13" s="1"/>
      <c r="N13" s="62"/>
      <c r="O13" s="62"/>
      <c r="P13" s="62"/>
    </row>
    <row r="14" spans="1:16" x14ac:dyDescent="0.25">
      <c r="A14" s="33">
        <f>'2.0 Input│Historic Capex'!A16</f>
        <v>2</v>
      </c>
      <c r="B14" s="23" t="str">
        <f>'2.0 Input│Historic Capex'!B16</f>
        <v>Warragul Looping</v>
      </c>
      <c r="C14" s="7" t="str">
        <f>'2.0 Input│Historic Capex'!C16</f>
        <v>Pipelines</v>
      </c>
      <c r="D14" s="7" t="str">
        <f>'2.0 Input│Historic Capex'!D16</f>
        <v>Augmentation</v>
      </c>
      <c r="G14" s="33">
        <f>IFERROR(VLOOKUP($A14,'2.0 Input│Historic Capex'!$A$15:$K$957,COLUMN(G14),FALSE),0)</f>
        <v>0</v>
      </c>
      <c r="H14" s="33">
        <f>IFERROR(VLOOKUP($A14,'2.0 Input│Historic Capex'!$A$15:$K$957,COLUMN(H14),FALSE),0)</f>
        <v>0</v>
      </c>
      <c r="I14" s="33">
        <f>IFERROR(VLOOKUP($A14,'2.0 Input│Historic Capex'!$A$15:$K$957,COLUMN(I14),FALSE),0)</f>
        <v>0</v>
      </c>
      <c r="J14" s="33">
        <f>IFERROR(VLOOKUP($A14,'2.0 Input│Historic Capex'!$A$15:$K$957,COLUMN(J14),FALSE),0)</f>
        <v>0</v>
      </c>
      <c r="K14" s="33">
        <f>IFERROR(VLOOKUP($A14,'2.0 Input│Historic Capex'!$A$15:$K$957,COLUMN(K14),FALSE),0)</f>
        <v>0</v>
      </c>
      <c r="L14" s="33">
        <f t="shared" ref="L14:L77" si="0">SUM(G14:K14)</f>
        <v>0</v>
      </c>
      <c r="M14" s="1"/>
      <c r="N14" s="62"/>
      <c r="O14" s="62"/>
      <c r="P14" s="62"/>
    </row>
    <row r="15" spans="1:16" x14ac:dyDescent="0.25">
      <c r="A15" s="33">
        <f>'2.0 Input│Historic Capex'!A17</f>
        <v>3</v>
      </c>
      <c r="B15" s="23" t="str">
        <f>'2.0 Input│Historic Capex'!B17</f>
        <v>Anglesea Pipeline Extension</v>
      </c>
      <c r="C15" s="7" t="str">
        <f>'2.0 Input│Historic Capex'!C17</f>
        <v>Pipelines</v>
      </c>
      <c r="D15" s="7" t="str">
        <f>'2.0 Input│Historic Capex'!D17</f>
        <v>Augmentation</v>
      </c>
      <c r="G15" s="33">
        <f>IFERROR(VLOOKUP($A15,'2.0 Input│Historic Capex'!$A$15:$K$957,COLUMN(G15),FALSE),0)</f>
        <v>0</v>
      </c>
      <c r="H15" s="33">
        <f>IFERROR(VLOOKUP($A15,'2.0 Input│Historic Capex'!$A$15:$K$957,COLUMN(H15),FALSE),0)</f>
        <v>0</v>
      </c>
      <c r="I15" s="33">
        <f>IFERROR(VLOOKUP($A15,'2.0 Input│Historic Capex'!$A$15:$K$957,COLUMN(I15),FALSE),0)</f>
        <v>0</v>
      </c>
      <c r="J15" s="33">
        <f>IFERROR(VLOOKUP($A15,'2.0 Input│Historic Capex'!$A$15:$K$957,COLUMN(J15),FALSE),0)</f>
        <v>0</v>
      </c>
      <c r="K15" s="33">
        <f>IFERROR(VLOOKUP($A15,'2.0 Input│Historic Capex'!$A$15:$K$957,COLUMN(K15),FALSE),0)</f>
        <v>0</v>
      </c>
      <c r="L15" s="33">
        <f t="shared" si="0"/>
        <v>0</v>
      </c>
      <c r="M15" s="1"/>
      <c r="N15" s="62"/>
      <c r="O15" s="62"/>
      <c r="P15" s="62"/>
    </row>
    <row r="16" spans="1:16" x14ac:dyDescent="0.25">
      <c r="A16" s="33">
        <f>'2.0 Input│Historic Capex'!A18</f>
        <v>4</v>
      </c>
      <c r="B16" s="23" t="str">
        <f>'2.0 Input│Historic Capex'!B18</f>
        <v>Wollert CS A Unit reinstrumentation</v>
      </c>
      <c r="C16" s="7" t="str">
        <f>'2.0 Input│Historic Capex'!C18</f>
        <v>Compressors</v>
      </c>
      <c r="D16" s="7" t="str">
        <f>'2.0 Input│Historic Capex'!D18</f>
        <v>Replacement</v>
      </c>
      <c r="G16" s="33">
        <f>IFERROR(VLOOKUP($A16,'2.0 Input│Historic Capex'!$A$15:$K$957,COLUMN(G16),FALSE),0)</f>
        <v>0</v>
      </c>
      <c r="H16" s="33">
        <f>IFERROR(VLOOKUP($A16,'2.0 Input│Historic Capex'!$A$15:$K$957,COLUMN(H16),FALSE),0)</f>
        <v>0</v>
      </c>
      <c r="I16" s="33">
        <f>IFERROR(VLOOKUP($A16,'2.0 Input│Historic Capex'!$A$15:$K$957,COLUMN(I16),FALSE),0)</f>
        <v>0</v>
      </c>
      <c r="J16" s="33">
        <f>IFERROR(VLOOKUP($A16,'2.0 Input│Historic Capex'!$A$15:$K$957,COLUMN(J16),FALSE),0)</f>
        <v>100000</v>
      </c>
      <c r="K16" s="33">
        <f>IFERROR(VLOOKUP($A16,'2.0 Input│Historic Capex'!$A$15:$K$957,COLUMN(K16),FALSE),0)</f>
        <v>200000</v>
      </c>
      <c r="L16" s="33">
        <f t="shared" si="0"/>
        <v>300000</v>
      </c>
      <c r="M16" s="1"/>
      <c r="N16" s="62"/>
      <c r="O16" s="62"/>
      <c r="P16" s="62"/>
    </row>
    <row r="17" spans="1:16" x14ac:dyDescent="0.25">
      <c r="A17" s="33">
        <f>'2.0 Input│Historic Capex'!A19</f>
        <v>5</v>
      </c>
      <c r="B17" s="23" t="str">
        <f>'2.0 Input│Historic Capex'!B19</f>
        <v>BCS Filter</v>
      </c>
      <c r="C17" s="7" t="str">
        <f>'2.0 Input│Historic Capex'!C19</f>
        <v>City Gates &amp; Field Regs</v>
      </c>
      <c r="D17" s="7" t="str">
        <f>'2.0 Input│Historic Capex'!D19</f>
        <v>Replacement</v>
      </c>
      <c r="G17" s="33">
        <f>IFERROR(VLOOKUP($A17,'2.0 Input│Historic Capex'!$A$15:$K$957,COLUMN(G17),FALSE),0)</f>
        <v>0</v>
      </c>
      <c r="H17" s="33">
        <f>IFERROR(VLOOKUP($A17,'2.0 Input│Historic Capex'!$A$15:$K$957,COLUMN(H17),FALSE),0)</f>
        <v>0</v>
      </c>
      <c r="I17" s="33">
        <f>IFERROR(VLOOKUP($A17,'2.0 Input│Historic Capex'!$A$15:$K$957,COLUMN(I17),FALSE),0)</f>
        <v>0</v>
      </c>
      <c r="J17" s="33">
        <f>IFERROR(VLOOKUP($A17,'2.0 Input│Historic Capex'!$A$15:$K$957,COLUMN(J17),FALSE),0)</f>
        <v>0</v>
      </c>
      <c r="K17" s="33">
        <f>IFERROR(VLOOKUP($A17,'2.0 Input│Historic Capex'!$A$15:$K$957,COLUMN(K17),FALSE),0)</f>
        <v>0</v>
      </c>
      <c r="L17" s="33">
        <f t="shared" si="0"/>
        <v>0</v>
      </c>
      <c r="M17" s="1"/>
      <c r="N17" s="62"/>
      <c r="O17" s="62"/>
      <c r="P17" s="62"/>
    </row>
    <row r="18" spans="1:16" x14ac:dyDescent="0.25">
      <c r="A18" s="33">
        <f>'2.0 Input│Historic Capex'!A20</f>
        <v>6</v>
      </c>
      <c r="B18" s="23" t="str">
        <f>'2.0 Input│Historic Capex'!B20</f>
        <v>Wollert to Barnawartha Looping</v>
      </c>
      <c r="C18" s="7" t="str">
        <f>'2.0 Input│Historic Capex'!C20</f>
        <v>Pipelines</v>
      </c>
      <c r="D18" s="7" t="str">
        <f>'2.0 Input│Historic Capex'!D20</f>
        <v>Augmentation</v>
      </c>
      <c r="G18" s="33">
        <f>IFERROR(VLOOKUP($A18,'2.0 Input│Historic Capex'!$A$15:$K$957,COLUMN(G18),FALSE),0)</f>
        <v>0</v>
      </c>
      <c r="H18" s="33">
        <f>IFERROR(VLOOKUP($A18,'2.0 Input│Historic Capex'!$A$15:$K$957,COLUMN(H18),FALSE),0)</f>
        <v>0</v>
      </c>
      <c r="I18" s="33">
        <f>IFERROR(VLOOKUP($A18,'2.0 Input│Historic Capex'!$A$15:$K$957,COLUMN(I18),FALSE),0)</f>
        <v>0</v>
      </c>
      <c r="J18" s="33">
        <f>IFERROR(VLOOKUP($A18,'2.0 Input│Historic Capex'!$A$15:$K$957,COLUMN(J18),FALSE),0)</f>
        <v>0</v>
      </c>
      <c r="K18" s="33">
        <f>IFERROR(VLOOKUP($A18,'2.0 Input│Historic Capex'!$A$15:$K$957,COLUMN(K18),FALSE),0)</f>
        <v>0</v>
      </c>
      <c r="L18" s="33">
        <f t="shared" si="0"/>
        <v>0</v>
      </c>
      <c r="M18" s="1"/>
      <c r="N18" s="62"/>
      <c r="O18" s="62"/>
      <c r="P18" s="62"/>
    </row>
    <row r="19" spans="1:16" x14ac:dyDescent="0.25">
      <c r="A19" s="33">
        <f>'2.0 Input│Historic Capex'!A21</f>
        <v>7</v>
      </c>
      <c r="B19" s="23" t="str">
        <f>'2.0 Input│Historic Capex'!B21</f>
        <v xml:space="preserve">Iona CS - Inlet Pressure Reduction </v>
      </c>
      <c r="C19" s="7" t="str">
        <f>'2.0 Input│Historic Capex'!C21</f>
        <v>Compressors</v>
      </c>
      <c r="D19" s="7" t="str">
        <f>'2.0 Input│Historic Capex'!D21</f>
        <v>Replacement</v>
      </c>
      <c r="G19" s="33">
        <f>IFERROR(VLOOKUP($A19,'2.0 Input│Historic Capex'!$A$15:$K$957,COLUMN(G19),FALSE),0)</f>
        <v>104428.1</v>
      </c>
      <c r="H19" s="33">
        <f>IFERROR(VLOOKUP($A19,'2.0 Input│Historic Capex'!$A$15:$K$957,COLUMN(H19),FALSE),0)</f>
        <v>9056</v>
      </c>
      <c r="I19" s="33">
        <f>IFERROR(VLOOKUP($A19,'2.0 Input│Historic Capex'!$A$15:$K$957,COLUMN(I19),FALSE),0)</f>
        <v>0</v>
      </c>
      <c r="J19" s="33">
        <f>IFERROR(VLOOKUP($A19,'2.0 Input│Historic Capex'!$A$15:$K$957,COLUMN(J19),FALSE),0)</f>
        <v>0</v>
      </c>
      <c r="K19" s="33">
        <f>IFERROR(VLOOKUP($A19,'2.0 Input│Historic Capex'!$A$15:$K$957,COLUMN(K19),FALSE),0)</f>
        <v>0</v>
      </c>
      <c r="L19" s="33">
        <f t="shared" si="0"/>
        <v>113484.1</v>
      </c>
      <c r="M19" s="1"/>
      <c r="N19" s="62"/>
      <c r="O19" s="62"/>
      <c r="P19" s="62"/>
    </row>
    <row r="20" spans="1:16" x14ac:dyDescent="0.25">
      <c r="A20" s="33">
        <f>'2.0 Input│Historic Capex'!A22</f>
        <v>8</v>
      </c>
      <c r="B20" s="23" t="str">
        <f>'2.0 Input│Historic Capex'!B22</f>
        <v>Iona CS Control system replacement</v>
      </c>
      <c r="C20" s="7" t="str">
        <f>'2.0 Input│Historic Capex'!C22</f>
        <v>Compressors</v>
      </c>
      <c r="D20" s="7" t="str">
        <f>'2.0 Input│Historic Capex'!D22</f>
        <v>Replacement</v>
      </c>
      <c r="G20" s="33">
        <f>IFERROR(VLOOKUP($A20,'2.0 Input│Historic Capex'!$A$15:$K$957,COLUMN(G20),FALSE),0)</f>
        <v>0</v>
      </c>
      <c r="H20" s="33">
        <f>IFERROR(VLOOKUP($A20,'2.0 Input│Historic Capex'!$A$15:$K$957,COLUMN(H20),FALSE),0)</f>
        <v>0</v>
      </c>
      <c r="I20" s="33">
        <f>IFERROR(VLOOKUP($A20,'2.0 Input│Historic Capex'!$A$15:$K$957,COLUMN(I20),FALSE),0)</f>
        <v>0</v>
      </c>
      <c r="J20" s="33">
        <f>IFERROR(VLOOKUP($A20,'2.0 Input│Historic Capex'!$A$15:$K$957,COLUMN(J20),FALSE),0)</f>
        <v>0</v>
      </c>
      <c r="K20" s="33">
        <f>IFERROR(VLOOKUP($A20,'2.0 Input│Historic Capex'!$A$15:$K$957,COLUMN(K20),FALSE),0)</f>
        <v>0</v>
      </c>
      <c r="L20" s="33">
        <f t="shared" si="0"/>
        <v>0</v>
      </c>
      <c r="M20" s="1"/>
      <c r="N20" s="62"/>
      <c r="O20" s="62"/>
      <c r="P20" s="62"/>
    </row>
    <row r="21" spans="1:16" x14ac:dyDescent="0.25">
      <c r="A21" s="33">
        <f>'2.0 Input│Historic Capex'!A23</f>
        <v>9</v>
      </c>
      <c r="B21" s="23" t="str">
        <f>'2.0 Input│Historic Capex'!B23</f>
        <v>SCS Cooler Upgrade</v>
      </c>
      <c r="C21" s="7" t="str">
        <f>'2.0 Input│Historic Capex'!C23</f>
        <v>Compressors</v>
      </c>
      <c r="D21" s="7" t="str">
        <f>'2.0 Input│Historic Capex'!D23</f>
        <v>Replacement</v>
      </c>
      <c r="G21" s="33">
        <f>IFERROR(VLOOKUP($A21,'2.0 Input│Historic Capex'!$A$15:$K$957,COLUMN(G21),FALSE),0)</f>
        <v>0</v>
      </c>
      <c r="H21" s="33">
        <f>IFERROR(VLOOKUP($A21,'2.0 Input│Historic Capex'!$A$15:$K$957,COLUMN(H21),FALSE),0)</f>
        <v>0</v>
      </c>
      <c r="I21" s="33">
        <f>IFERROR(VLOOKUP($A21,'2.0 Input│Historic Capex'!$A$15:$K$957,COLUMN(I21),FALSE),0)</f>
        <v>0</v>
      </c>
      <c r="J21" s="33">
        <f>IFERROR(VLOOKUP($A21,'2.0 Input│Historic Capex'!$A$15:$K$957,COLUMN(J21),FALSE),0)</f>
        <v>0</v>
      </c>
      <c r="K21" s="33">
        <f>IFERROR(VLOOKUP($A21,'2.0 Input│Historic Capex'!$A$15:$K$957,COLUMN(K21),FALSE),0)</f>
        <v>0</v>
      </c>
      <c r="L21" s="33">
        <f t="shared" si="0"/>
        <v>0</v>
      </c>
    </row>
    <row r="22" spans="1:16" x14ac:dyDescent="0.25">
      <c r="A22" s="33">
        <f>'2.0 Input│Historic Capex'!A24</f>
        <v>10</v>
      </c>
      <c r="B22" s="23" t="str">
        <f>'2.0 Input│Historic Capex'!B24</f>
        <v>Rockbank PRS</v>
      </c>
      <c r="C22" s="7" t="str">
        <f>'2.0 Input│Historic Capex'!C24</f>
        <v>City Gates &amp; Field Regs</v>
      </c>
      <c r="D22" s="7" t="str">
        <f>'2.0 Input│Historic Capex'!D24</f>
        <v>Replacement</v>
      </c>
      <c r="G22" s="33">
        <f>IFERROR(VLOOKUP($A22,'2.0 Input│Historic Capex'!$A$15:$K$957,COLUMN(G22),FALSE),0)</f>
        <v>0</v>
      </c>
      <c r="H22" s="33">
        <f>IFERROR(VLOOKUP($A22,'2.0 Input│Historic Capex'!$A$15:$K$957,COLUMN(H22),FALSE),0)</f>
        <v>0</v>
      </c>
      <c r="I22" s="33">
        <f>IFERROR(VLOOKUP($A22,'2.0 Input│Historic Capex'!$A$15:$K$957,COLUMN(I22),FALSE),0)</f>
        <v>0</v>
      </c>
      <c r="J22" s="33">
        <f>IFERROR(VLOOKUP($A22,'2.0 Input│Historic Capex'!$A$15:$K$957,COLUMN(J22),FALSE),0)</f>
        <v>0</v>
      </c>
      <c r="K22" s="33">
        <f>IFERROR(VLOOKUP($A22,'2.0 Input│Historic Capex'!$A$15:$K$957,COLUMN(K22),FALSE),0)</f>
        <v>0</v>
      </c>
      <c r="L22" s="33">
        <f t="shared" si="0"/>
        <v>0</v>
      </c>
    </row>
    <row r="23" spans="1:16" x14ac:dyDescent="0.25">
      <c r="A23" s="33">
        <f>'2.0 Input│Historic Capex'!A25</f>
        <v>11</v>
      </c>
      <c r="B23" s="23" t="str">
        <f>'2.0 Input│Historic Capex'!B25</f>
        <v>BCS Emergency Lighting</v>
      </c>
      <c r="C23" s="7" t="str">
        <f>'2.0 Input│Historic Capex'!C25</f>
        <v>Other</v>
      </c>
      <c r="D23" s="7" t="str">
        <f>'2.0 Input│Historic Capex'!D25</f>
        <v>Replacement</v>
      </c>
      <c r="G23" s="33">
        <f>IFERROR(VLOOKUP($A23,'2.0 Input│Historic Capex'!$A$15:$K$957,COLUMN(G23),FALSE),0)</f>
        <v>61810.95</v>
      </c>
      <c r="H23" s="33">
        <f>IFERROR(VLOOKUP($A23,'2.0 Input│Historic Capex'!$A$15:$K$957,COLUMN(H23),FALSE),0)</f>
        <v>0</v>
      </c>
      <c r="I23" s="33">
        <f>IFERROR(VLOOKUP($A23,'2.0 Input│Historic Capex'!$A$15:$K$957,COLUMN(I23),FALSE),0)</f>
        <v>0</v>
      </c>
      <c r="J23" s="33">
        <f>IFERROR(VLOOKUP($A23,'2.0 Input│Historic Capex'!$A$15:$K$957,COLUMN(J23),FALSE),0)</f>
        <v>0</v>
      </c>
      <c r="K23" s="33">
        <f>IFERROR(VLOOKUP($A23,'2.0 Input│Historic Capex'!$A$15:$K$957,COLUMN(K23),FALSE),0)</f>
        <v>0</v>
      </c>
      <c r="L23" s="33">
        <f t="shared" si="0"/>
        <v>61810.95</v>
      </c>
    </row>
    <row r="24" spans="1:16" x14ac:dyDescent="0.25">
      <c r="A24" s="33">
        <f>'2.0 Input│Historic Capex'!A26</f>
        <v>12</v>
      </c>
      <c r="B24" s="23" t="str">
        <f>'2.0 Input│Historic Capex'!B26</f>
        <v>GCS Emergency Lighting Upgrade</v>
      </c>
      <c r="C24" s="7" t="str">
        <f>'2.0 Input│Historic Capex'!C26</f>
        <v>Other</v>
      </c>
      <c r="D24" s="7" t="str">
        <f>'2.0 Input│Historic Capex'!D26</f>
        <v>Replacement</v>
      </c>
      <c r="G24" s="33">
        <f>IFERROR(VLOOKUP($A24,'2.0 Input│Historic Capex'!$A$15:$K$957,COLUMN(G24),FALSE),0)</f>
        <v>879.8</v>
      </c>
      <c r="H24" s="33">
        <f>IFERROR(VLOOKUP($A24,'2.0 Input│Historic Capex'!$A$15:$K$957,COLUMN(H24),FALSE),0)</f>
        <v>0</v>
      </c>
      <c r="I24" s="33">
        <f>IFERROR(VLOOKUP($A24,'2.0 Input│Historic Capex'!$A$15:$K$957,COLUMN(I24),FALSE),0)</f>
        <v>0</v>
      </c>
      <c r="J24" s="33">
        <f>IFERROR(VLOOKUP($A24,'2.0 Input│Historic Capex'!$A$15:$K$957,COLUMN(J24),FALSE),0)</f>
        <v>0</v>
      </c>
      <c r="K24" s="33">
        <f>IFERROR(VLOOKUP($A24,'2.0 Input│Historic Capex'!$A$15:$K$957,COLUMN(K24),FALSE),0)</f>
        <v>0</v>
      </c>
      <c r="L24" s="33">
        <f t="shared" si="0"/>
        <v>879.8</v>
      </c>
    </row>
    <row r="25" spans="1:16" x14ac:dyDescent="0.25">
      <c r="A25" s="33">
        <f>'2.0 Input│Historic Capex'!A27</f>
        <v>13</v>
      </c>
      <c r="B25" s="23" t="str">
        <f>'2.0 Input│Historic Capex'!B27</f>
        <v>Wollert CS Emergency Lighting</v>
      </c>
      <c r="C25" s="7" t="str">
        <f>'2.0 Input│Historic Capex'!C27</f>
        <v>Other</v>
      </c>
      <c r="D25" s="7" t="str">
        <f>'2.0 Input│Historic Capex'!D27</f>
        <v>Replacement</v>
      </c>
      <c r="G25" s="33">
        <f>IFERROR(VLOOKUP($A25,'2.0 Input│Historic Capex'!$A$15:$K$957,COLUMN(G25),FALSE),0)</f>
        <v>0</v>
      </c>
      <c r="H25" s="33">
        <f>IFERROR(VLOOKUP($A25,'2.0 Input│Historic Capex'!$A$15:$K$957,COLUMN(H25),FALSE),0)</f>
        <v>111330.8</v>
      </c>
      <c r="I25" s="33">
        <f>IFERROR(VLOOKUP($A25,'2.0 Input│Historic Capex'!$A$15:$K$957,COLUMN(I25),FALSE),0)</f>
        <v>0</v>
      </c>
      <c r="J25" s="33">
        <f>IFERROR(VLOOKUP($A25,'2.0 Input│Historic Capex'!$A$15:$K$957,COLUMN(J25),FALSE),0)</f>
        <v>0</v>
      </c>
      <c r="K25" s="33">
        <f>IFERROR(VLOOKUP($A25,'2.0 Input│Historic Capex'!$A$15:$K$957,COLUMN(K25),FALSE),0)</f>
        <v>0</v>
      </c>
      <c r="L25" s="33">
        <f t="shared" si="0"/>
        <v>111330.8</v>
      </c>
    </row>
    <row r="26" spans="1:16" x14ac:dyDescent="0.25">
      <c r="A26" s="33">
        <f>'2.0 Input│Historic Capex'!A28</f>
        <v>14</v>
      </c>
      <c r="B26" s="23" t="str">
        <f>'2.0 Input│Historic Capex'!B28</f>
        <v>Emergency - fully equipped caravan</v>
      </c>
      <c r="C26" s="7" t="str">
        <f>'2.0 Input│Historic Capex'!C28</f>
        <v>Other</v>
      </c>
      <c r="D26" s="7" t="str">
        <f>'2.0 Input│Historic Capex'!D28</f>
        <v>Replacement</v>
      </c>
      <c r="G26" s="33">
        <f>IFERROR(VLOOKUP($A26,'2.0 Input│Historic Capex'!$A$15:$K$957,COLUMN(G26),FALSE),0)</f>
        <v>0</v>
      </c>
      <c r="H26" s="33">
        <f>IFERROR(VLOOKUP($A26,'2.0 Input│Historic Capex'!$A$15:$K$957,COLUMN(H26),FALSE),0)</f>
        <v>0</v>
      </c>
      <c r="I26" s="33">
        <f>IFERROR(VLOOKUP($A26,'2.0 Input│Historic Capex'!$A$15:$K$957,COLUMN(I26),FALSE),0)</f>
        <v>0</v>
      </c>
      <c r="J26" s="33">
        <f>IFERROR(VLOOKUP($A26,'2.0 Input│Historic Capex'!$A$15:$K$957,COLUMN(J26),FALSE),0)</f>
        <v>0</v>
      </c>
      <c r="K26" s="33">
        <f>IFERROR(VLOOKUP($A26,'2.0 Input│Historic Capex'!$A$15:$K$957,COLUMN(K26),FALSE),0)</f>
        <v>0</v>
      </c>
      <c r="L26" s="33">
        <f t="shared" si="0"/>
        <v>0</v>
      </c>
    </row>
    <row r="27" spans="1:16" x14ac:dyDescent="0.25">
      <c r="A27" s="33">
        <f>'2.0 Input│Historic Capex'!A29</f>
        <v>15</v>
      </c>
      <c r="B27" s="23" t="str">
        <f>'2.0 Input│Historic Capex'!B29</f>
        <v>Emergency - Gas blowdown and flaring sytem</v>
      </c>
      <c r="C27" s="7" t="str">
        <f>'2.0 Input│Historic Capex'!C29</f>
        <v>Other</v>
      </c>
      <c r="D27" s="7" t="str">
        <f>'2.0 Input│Historic Capex'!D29</f>
        <v>Replacement</v>
      </c>
      <c r="G27" s="33">
        <f>IFERROR(VLOOKUP($A27,'2.0 Input│Historic Capex'!$A$15:$K$957,COLUMN(G27),FALSE),0)</f>
        <v>0</v>
      </c>
      <c r="H27" s="33">
        <f>IFERROR(VLOOKUP($A27,'2.0 Input│Historic Capex'!$A$15:$K$957,COLUMN(H27),FALSE),0)</f>
        <v>0</v>
      </c>
      <c r="I27" s="33">
        <f>IFERROR(VLOOKUP($A27,'2.0 Input│Historic Capex'!$A$15:$K$957,COLUMN(I27),FALSE),0)</f>
        <v>0</v>
      </c>
      <c r="J27" s="33">
        <f>IFERROR(VLOOKUP($A27,'2.0 Input│Historic Capex'!$A$15:$K$957,COLUMN(J27),FALSE),0)</f>
        <v>0</v>
      </c>
      <c r="K27" s="33">
        <f>IFERROR(VLOOKUP($A27,'2.0 Input│Historic Capex'!$A$15:$K$957,COLUMN(K27),FALSE),0)</f>
        <v>0</v>
      </c>
      <c r="L27" s="33">
        <f t="shared" si="0"/>
        <v>0</v>
      </c>
    </row>
    <row r="28" spans="1:16" x14ac:dyDescent="0.25">
      <c r="A28" s="33">
        <f>'2.0 Input│Historic Capex'!A30</f>
        <v>16</v>
      </c>
      <c r="B28" s="23" t="str">
        <f>'2.0 Input│Historic Capex'!B30</f>
        <v>Emergency - refurbish and re-testing of pipes</v>
      </c>
      <c r="C28" s="7" t="str">
        <f>'2.0 Input│Historic Capex'!C30</f>
        <v>Other</v>
      </c>
      <c r="D28" s="7" t="str">
        <f>'2.0 Input│Historic Capex'!D30</f>
        <v>Replacement</v>
      </c>
      <c r="G28" s="33">
        <f>IFERROR(VLOOKUP($A28,'2.0 Input│Historic Capex'!$A$15:$K$957,COLUMN(G28),FALSE),0)</f>
        <v>0</v>
      </c>
      <c r="H28" s="33">
        <f>IFERROR(VLOOKUP($A28,'2.0 Input│Historic Capex'!$A$15:$K$957,COLUMN(H28),FALSE),0)</f>
        <v>40300</v>
      </c>
      <c r="I28" s="33">
        <f>IFERROR(VLOOKUP($A28,'2.0 Input│Historic Capex'!$A$15:$K$957,COLUMN(I28),FALSE),0)</f>
        <v>0</v>
      </c>
      <c r="J28" s="33">
        <f>IFERROR(VLOOKUP($A28,'2.0 Input│Historic Capex'!$A$15:$K$957,COLUMN(J28),FALSE),0)</f>
        <v>0</v>
      </c>
      <c r="K28" s="33">
        <f>IFERROR(VLOOKUP($A28,'2.0 Input│Historic Capex'!$A$15:$K$957,COLUMN(K28),FALSE),0)</f>
        <v>0</v>
      </c>
      <c r="L28" s="33">
        <f t="shared" si="0"/>
        <v>40300</v>
      </c>
    </row>
    <row r="29" spans="1:16" x14ac:dyDescent="0.25">
      <c r="A29" s="33">
        <f>'2.0 Input│Historic Capex'!A31</f>
        <v>17</v>
      </c>
      <c r="B29" s="23" t="str">
        <f>'2.0 Input│Historic Capex'!B31</f>
        <v>Emergency - SMR radio upgrade</v>
      </c>
      <c r="C29" s="7" t="str">
        <f>'2.0 Input│Historic Capex'!C31</f>
        <v>Other</v>
      </c>
      <c r="D29" s="7" t="str">
        <f>'2.0 Input│Historic Capex'!D31</f>
        <v>Replacement</v>
      </c>
      <c r="G29" s="33">
        <f>IFERROR(VLOOKUP($A29,'2.0 Input│Historic Capex'!$A$15:$K$957,COLUMN(G29),FALSE),0)</f>
        <v>0</v>
      </c>
      <c r="H29" s="33">
        <f>IFERROR(VLOOKUP($A29,'2.0 Input│Historic Capex'!$A$15:$K$957,COLUMN(H29),FALSE),0)</f>
        <v>0</v>
      </c>
      <c r="I29" s="33">
        <f>IFERROR(VLOOKUP($A29,'2.0 Input│Historic Capex'!$A$15:$K$957,COLUMN(I29),FALSE),0)</f>
        <v>0</v>
      </c>
      <c r="J29" s="33">
        <f>IFERROR(VLOOKUP($A29,'2.0 Input│Historic Capex'!$A$15:$K$957,COLUMN(J29),FALSE),0)</f>
        <v>0</v>
      </c>
      <c r="K29" s="33">
        <f>IFERROR(VLOOKUP($A29,'2.0 Input│Historic Capex'!$A$15:$K$957,COLUMN(K29),FALSE),0)</f>
        <v>0</v>
      </c>
      <c r="L29" s="33">
        <f t="shared" si="0"/>
        <v>0</v>
      </c>
    </row>
    <row r="30" spans="1:16" x14ac:dyDescent="0.25">
      <c r="A30" s="33">
        <f>'2.0 Input│Historic Capex'!A32</f>
        <v>18</v>
      </c>
      <c r="B30" s="23" t="str">
        <f>'2.0 Input│Historic Capex'!B32</f>
        <v>Emergency BA escape sets</v>
      </c>
      <c r="C30" s="7" t="str">
        <f>'2.0 Input│Historic Capex'!C32</f>
        <v>Other</v>
      </c>
      <c r="D30" s="7" t="str">
        <f>'2.0 Input│Historic Capex'!D32</f>
        <v>Replacement</v>
      </c>
      <c r="G30" s="33">
        <f>IFERROR(VLOOKUP($A30,'2.0 Input│Historic Capex'!$A$15:$K$957,COLUMN(G30),FALSE),0)</f>
        <v>0</v>
      </c>
      <c r="H30" s="33">
        <f>IFERROR(VLOOKUP($A30,'2.0 Input│Historic Capex'!$A$15:$K$957,COLUMN(H30),FALSE),0)</f>
        <v>0</v>
      </c>
      <c r="I30" s="33">
        <f>IFERROR(VLOOKUP($A30,'2.0 Input│Historic Capex'!$A$15:$K$957,COLUMN(I30),FALSE),0)</f>
        <v>0</v>
      </c>
      <c r="J30" s="33">
        <f>IFERROR(VLOOKUP($A30,'2.0 Input│Historic Capex'!$A$15:$K$957,COLUMN(J30),FALSE),0)</f>
        <v>0</v>
      </c>
      <c r="K30" s="33">
        <f>IFERROR(VLOOKUP($A30,'2.0 Input│Historic Capex'!$A$15:$K$957,COLUMN(K30),FALSE),0)</f>
        <v>0</v>
      </c>
      <c r="L30" s="33">
        <f t="shared" si="0"/>
        <v>0</v>
      </c>
    </row>
    <row r="31" spans="1:16" x14ac:dyDescent="0.25">
      <c r="A31" s="33">
        <f>'2.0 Input│Historic Capex'!A33</f>
        <v>19</v>
      </c>
      <c r="B31" s="23" t="str">
        <f>'2.0 Input│Historic Capex'!B33</f>
        <v>Emergency diesel fuel storage</v>
      </c>
      <c r="C31" s="7" t="str">
        <f>'2.0 Input│Historic Capex'!C33</f>
        <v>Other</v>
      </c>
      <c r="D31" s="7" t="str">
        <f>'2.0 Input│Historic Capex'!D33</f>
        <v>Replacement</v>
      </c>
      <c r="G31" s="33">
        <f>IFERROR(VLOOKUP($A31,'2.0 Input│Historic Capex'!$A$15:$K$957,COLUMN(G31),FALSE),0)</f>
        <v>0</v>
      </c>
      <c r="H31" s="33">
        <f>IFERROR(VLOOKUP($A31,'2.0 Input│Historic Capex'!$A$15:$K$957,COLUMN(H31),FALSE),0)</f>
        <v>0</v>
      </c>
      <c r="I31" s="33">
        <f>IFERROR(VLOOKUP($A31,'2.0 Input│Historic Capex'!$A$15:$K$957,COLUMN(I31),FALSE),0)</f>
        <v>0</v>
      </c>
      <c r="J31" s="33">
        <f>IFERROR(VLOOKUP($A31,'2.0 Input│Historic Capex'!$A$15:$K$957,COLUMN(J31),FALSE),0)</f>
        <v>0</v>
      </c>
      <c r="K31" s="33">
        <f>IFERROR(VLOOKUP($A31,'2.0 Input│Historic Capex'!$A$15:$K$957,COLUMN(K31),FALSE),0)</f>
        <v>0</v>
      </c>
      <c r="L31" s="33">
        <f t="shared" si="0"/>
        <v>0</v>
      </c>
    </row>
    <row r="32" spans="1:16" x14ac:dyDescent="0.25">
      <c r="A32" s="33">
        <f>'2.0 Input│Historic Capex'!A34</f>
        <v>20</v>
      </c>
      <c r="B32" s="23" t="str">
        <f>'2.0 Input│Historic Capex'!B34</f>
        <v>Emergency Plidco fittings - Sleeve vent</v>
      </c>
      <c r="C32" s="7" t="str">
        <f>'2.0 Input│Historic Capex'!C34</f>
        <v>Pipelines</v>
      </c>
      <c r="D32" s="7" t="str">
        <f>'2.0 Input│Historic Capex'!D34</f>
        <v>Replacement</v>
      </c>
      <c r="G32" s="33">
        <f>IFERROR(VLOOKUP($A32,'2.0 Input│Historic Capex'!$A$15:$K$957,COLUMN(G32),FALSE),0)</f>
        <v>0</v>
      </c>
      <c r="H32" s="33">
        <f>IFERROR(VLOOKUP($A32,'2.0 Input│Historic Capex'!$A$15:$K$957,COLUMN(H32),FALSE),0)</f>
        <v>0</v>
      </c>
      <c r="I32" s="33">
        <f>IFERROR(VLOOKUP($A32,'2.0 Input│Historic Capex'!$A$15:$K$957,COLUMN(I32),FALSE),0)</f>
        <v>0</v>
      </c>
      <c r="J32" s="33">
        <f>IFERROR(VLOOKUP($A32,'2.0 Input│Historic Capex'!$A$15:$K$957,COLUMN(J32),FALSE),0)</f>
        <v>0</v>
      </c>
      <c r="K32" s="33">
        <f>IFERROR(VLOOKUP($A32,'2.0 Input│Historic Capex'!$A$15:$K$957,COLUMN(K32),FALSE),0)</f>
        <v>70000</v>
      </c>
      <c r="L32" s="33">
        <f t="shared" si="0"/>
        <v>70000</v>
      </c>
    </row>
    <row r="33" spans="1:12" x14ac:dyDescent="0.25">
      <c r="A33" s="33">
        <f>'2.0 Input│Historic Capex'!A35</f>
        <v>21</v>
      </c>
      <c r="B33" s="23" t="str">
        <f>'2.0 Input│Historic Capex'!B35</f>
        <v>Emergency Response Equipment</v>
      </c>
      <c r="C33" s="7" t="str">
        <f>'2.0 Input│Historic Capex'!C35</f>
        <v>Other</v>
      </c>
      <c r="D33" s="7" t="str">
        <f>'2.0 Input│Historic Capex'!D35</f>
        <v>Replacement</v>
      </c>
      <c r="G33" s="33">
        <f>IFERROR(VLOOKUP($A33,'2.0 Input│Historic Capex'!$A$15:$K$957,COLUMN(G33),FALSE),0)</f>
        <v>0</v>
      </c>
      <c r="H33" s="33">
        <f>IFERROR(VLOOKUP($A33,'2.0 Input│Historic Capex'!$A$15:$K$957,COLUMN(H33),FALSE),0)</f>
        <v>14416.72</v>
      </c>
      <c r="I33" s="33">
        <f>IFERROR(VLOOKUP($A33,'2.0 Input│Historic Capex'!$A$15:$K$957,COLUMN(I33),FALSE),0)</f>
        <v>38911</v>
      </c>
      <c r="J33" s="33">
        <f>IFERROR(VLOOKUP($A33,'2.0 Input│Historic Capex'!$A$15:$K$957,COLUMN(J33),FALSE),0)</f>
        <v>30323.599999999999</v>
      </c>
      <c r="K33" s="33">
        <f>IFERROR(VLOOKUP($A33,'2.0 Input│Historic Capex'!$A$15:$K$957,COLUMN(K33),FALSE),0)</f>
        <v>0</v>
      </c>
      <c r="L33" s="33">
        <f t="shared" si="0"/>
        <v>83651.320000000007</v>
      </c>
    </row>
    <row r="34" spans="1:12" x14ac:dyDescent="0.25">
      <c r="A34" s="33">
        <f>'2.0 Input│Historic Capex'!A36</f>
        <v>22</v>
      </c>
      <c r="B34" s="23" t="str">
        <f>'2.0 Input│Historic Capex'!B36</f>
        <v>Emergency Spark Proof tools</v>
      </c>
      <c r="C34" s="7" t="str">
        <f>'2.0 Input│Historic Capex'!C36</f>
        <v>Other</v>
      </c>
      <c r="D34" s="7" t="str">
        <f>'2.0 Input│Historic Capex'!D36</f>
        <v>Replacement</v>
      </c>
      <c r="G34" s="33">
        <f>IFERROR(VLOOKUP($A34,'2.0 Input│Historic Capex'!$A$15:$K$957,COLUMN(G34),FALSE),0)</f>
        <v>0</v>
      </c>
      <c r="H34" s="33">
        <f>IFERROR(VLOOKUP($A34,'2.0 Input│Historic Capex'!$A$15:$K$957,COLUMN(H34),FALSE),0)</f>
        <v>0</v>
      </c>
      <c r="I34" s="33">
        <f>IFERROR(VLOOKUP($A34,'2.0 Input│Historic Capex'!$A$15:$K$957,COLUMN(I34),FALSE),0)</f>
        <v>0</v>
      </c>
      <c r="J34" s="33">
        <f>IFERROR(VLOOKUP($A34,'2.0 Input│Historic Capex'!$A$15:$K$957,COLUMN(J34),FALSE),0)</f>
        <v>0</v>
      </c>
      <c r="K34" s="33">
        <f>IFERROR(VLOOKUP($A34,'2.0 Input│Historic Capex'!$A$15:$K$957,COLUMN(K34),FALSE),0)</f>
        <v>20000</v>
      </c>
      <c r="L34" s="33">
        <f t="shared" si="0"/>
        <v>20000</v>
      </c>
    </row>
    <row r="35" spans="1:12" x14ac:dyDescent="0.25">
      <c r="A35" s="33">
        <f>'2.0 Input│Historic Capex'!A37</f>
        <v>23</v>
      </c>
      <c r="B35" s="23" t="str">
        <f>'2.0 Input│Historic Capex'!B37</f>
        <v>Purchase and replacement of emergency fittings and Equipment</v>
      </c>
      <c r="C35" s="7" t="str">
        <f>'2.0 Input│Historic Capex'!C37</f>
        <v>Other</v>
      </c>
      <c r="D35" s="7" t="str">
        <f>'2.0 Input│Historic Capex'!D37</f>
        <v>Replacement</v>
      </c>
      <c r="G35" s="33">
        <f>IFERROR(VLOOKUP($A35,'2.0 Input│Historic Capex'!$A$15:$K$957,COLUMN(G35),FALSE),0)</f>
        <v>59521.63</v>
      </c>
      <c r="H35" s="33">
        <f>IFERROR(VLOOKUP($A35,'2.0 Input│Historic Capex'!$A$15:$K$957,COLUMN(H35),FALSE),0)</f>
        <v>173679.9</v>
      </c>
      <c r="I35" s="33">
        <f>IFERROR(VLOOKUP($A35,'2.0 Input│Historic Capex'!$A$15:$K$957,COLUMN(I35),FALSE),0)</f>
        <v>0</v>
      </c>
      <c r="J35" s="33">
        <f>IFERROR(VLOOKUP($A35,'2.0 Input│Historic Capex'!$A$15:$K$957,COLUMN(J35),FALSE),0)</f>
        <v>0</v>
      </c>
      <c r="K35" s="33">
        <f>IFERROR(VLOOKUP($A35,'2.0 Input│Historic Capex'!$A$15:$K$957,COLUMN(K35),FALSE),0)</f>
        <v>0</v>
      </c>
      <c r="L35" s="33">
        <f t="shared" si="0"/>
        <v>233201.53</v>
      </c>
    </row>
    <row r="36" spans="1:12" x14ac:dyDescent="0.25">
      <c r="A36" s="33">
        <f>'2.0 Input│Historic Capex'!A38</f>
        <v>24</v>
      </c>
      <c r="B36" s="23" t="str">
        <f>'2.0 Input│Historic Capex'!B38</f>
        <v>Facilities Communication Systems Upgrade</v>
      </c>
      <c r="C36" s="7" t="str">
        <f>'2.0 Input│Historic Capex'!C38</f>
        <v>Other</v>
      </c>
      <c r="D36" s="7" t="str">
        <f>'2.0 Input│Historic Capex'!D38</f>
        <v>Replacement</v>
      </c>
      <c r="G36" s="33">
        <f>IFERROR(VLOOKUP($A36,'2.0 Input│Historic Capex'!$A$15:$K$957,COLUMN(G36),FALSE),0)</f>
        <v>0</v>
      </c>
      <c r="H36" s="33">
        <f>IFERROR(VLOOKUP($A36,'2.0 Input│Historic Capex'!$A$15:$K$957,COLUMN(H36),FALSE),0)</f>
        <v>16081.25</v>
      </c>
      <c r="I36" s="33">
        <f>IFERROR(VLOOKUP($A36,'2.0 Input│Historic Capex'!$A$15:$K$957,COLUMN(I36),FALSE),0)</f>
        <v>0</v>
      </c>
      <c r="J36" s="33">
        <f>IFERROR(VLOOKUP($A36,'2.0 Input│Historic Capex'!$A$15:$K$957,COLUMN(J36),FALSE),0)</f>
        <v>0</v>
      </c>
      <c r="K36" s="33">
        <f>IFERROR(VLOOKUP($A36,'2.0 Input│Historic Capex'!$A$15:$K$957,COLUMN(K36),FALSE),0)</f>
        <v>0</v>
      </c>
      <c r="L36" s="33">
        <f t="shared" si="0"/>
        <v>16081.25</v>
      </c>
    </row>
    <row r="37" spans="1:12" x14ac:dyDescent="0.25">
      <c r="A37" s="33">
        <f>'2.0 Input│Historic Capex'!A39</f>
        <v>25</v>
      </c>
      <c r="B37" s="23" t="str">
        <f>'2.0 Input│Historic Capex'!B39</f>
        <v>GCS Station Valve Upgrade</v>
      </c>
      <c r="C37" s="7" t="str">
        <f>'2.0 Input│Historic Capex'!C39</f>
        <v>Compressors</v>
      </c>
      <c r="D37" s="7" t="str">
        <f>'2.0 Input│Historic Capex'!D39</f>
        <v>Replacement</v>
      </c>
      <c r="G37" s="33">
        <f>IFERROR(VLOOKUP($A37,'2.0 Input│Historic Capex'!$A$15:$K$957,COLUMN(G37),FALSE),0)</f>
        <v>922.2</v>
      </c>
      <c r="H37" s="33">
        <f>IFERROR(VLOOKUP($A37,'2.0 Input│Historic Capex'!$A$15:$K$957,COLUMN(H37),FALSE),0)</f>
        <v>94508.09</v>
      </c>
      <c r="I37" s="33">
        <f>IFERROR(VLOOKUP($A37,'2.0 Input│Historic Capex'!$A$15:$K$957,COLUMN(I37),FALSE),0)</f>
        <v>0</v>
      </c>
      <c r="J37" s="33">
        <f>IFERROR(VLOOKUP($A37,'2.0 Input│Historic Capex'!$A$15:$K$957,COLUMN(J37),FALSE),0)</f>
        <v>0</v>
      </c>
      <c r="K37" s="33">
        <f>IFERROR(VLOOKUP($A37,'2.0 Input│Historic Capex'!$A$15:$K$957,COLUMN(K37),FALSE),0)</f>
        <v>0</v>
      </c>
      <c r="L37" s="33">
        <f t="shared" si="0"/>
        <v>95430.29</v>
      </c>
    </row>
    <row r="38" spans="1:12" x14ac:dyDescent="0.25">
      <c r="A38" s="33">
        <f>'2.0 Input│Historic Capex'!A40</f>
        <v>26</v>
      </c>
      <c r="B38" s="23" t="str">
        <f>'2.0 Input│Historic Capex'!B40</f>
        <v>GCS Unit 3 Turbine Overhaul</v>
      </c>
      <c r="C38" s="7" t="str">
        <f>'2.0 Input│Historic Capex'!C40</f>
        <v>Compressors</v>
      </c>
      <c r="D38" s="7" t="str">
        <f>'2.0 Input│Historic Capex'!D40</f>
        <v>Replacement</v>
      </c>
      <c r="G38" s="33">
        <f>IFERROR(VLOOKUP($A38,'2.0 Input│Historic Capex'!$A$15:$K$957,COLUMN(G38),FALSE),0)</f>
        <v>0</v>
      </c>
      <c r="H38" s="33">
        <f>IFERROR(VLOOKUP($A38,'2.0 Input│Historic Capex'!$A$15:$K$957,COLUMN(H38),FALSE),0)</f>
        <v>0</v>
      </c>
      <c r="I38" s="33">
        <f>IFERROR(VLOOKUP($A38,'2.0 Input│Historic Capex'!$A$15:$K$957,COLUMN(I38),FALSE),0)</f>
        <v>0</v>
      </c>
      <c r="J38" s="33">
        <f>IFERROR(VLOOKUP($A38,'2.0 Input│Historic Capex'!$A$15:$K$957,COLUMN(J38),FALSE),0)</f>
        <v>0</v>
      </c>
      <c r="K38" s="33">
        <f>IFERROR(VLOOKUP($A38,'2.0 Input│Historic Capex'!$A$15:$K$957,COLUMN(K38),FALSE),0)</f>
        <v>0</v>
      </c>
      <c r="L38" s="33">
        <f t="shared" si="0"/>
        <v>0</v>
      </c>
    </row>
    <row r="39" spans="1:12" x14ac:dyDescent="0.25">
      <c r="A39" s="33">
        <f>'2.0 Input│Historic Capex'!A41</f>
        <v>27</v>
      </c>
      <c r="B39" s="23" t="str">
        <f>'2.0 Input│Historic Capex'!B41</f>
        <v>SMS - Compressor station vents-Various</v>
      </c>
      <c r="C39" s="7" t="str">
        <f>'2.0 Input│Historic Capex'!C41</f>
        <v>Compressors</v>
      </c>
      <c r="D39" s="7" t="str">
        <f>'2.0 Input│Historic Capex'!D41</f>
        <v>Replacement</v>
      </c>
      <c r="G39" s="33">
        <f>IFERROR(VLOOKUP($A39,'2.0 Input│Historic Capex'!$A$15:$K$957,COLUMN(G39),FALSE),0)</f>
        <v>0</v>
      </c>
      <c r="H39" s="33">
        <f>IFERROR(VLOOKUP($A39,'2.0 Input│Historic Capex'!$A$15:$K$957,COLUMN(H39),FALSE),0)</f>
        <v>0</v>
      </c>
      <c r="I39" s="33">
        <f>IFERROR(VLOOKUP($A39,'2.0 Input│Historic Capex'!$A$15:$K$957,COLUMN(I39),FALSE),0)</f>
        <v>0</v>
      </c>
      <c r="J39" s="33">
        <f>IFERROR(VLOOKUP($A39,'2.0 Input│Historic Capex'!$A$15:$K$957,COLUMN(J39),FALSE),0)</f>
        <v>0</v>
      </c>
      <c r="K39" s="33">
        <f>IFERROR(VLOOKUP($A39,'2.0 Input│Historic Capex'!$A$15:$K$957,COLUMN(K39),FALSE),0)</f>
        <v>0</v>
      </c>
      <c r="L39" s="33">
        <f t="shared" si="0"/>
        <v>0</v>
      </c>
    </row>
    <row r="40" spans="1:12" x14ac:dyDescent="0.25">
      <c r="A40" s="33">
        <f>'2.0 Input│Historic Capex'!A42</f>
        <v>28</v>
      </c>
      <c r="B40" s="23" t="str">
        <f>'2.0 Input│Historic Capex'!B42</f>
        <v>AS 2885 Design Life reviews of Facilities&amp;Pipelines</v>
      </c>
      <c r="C40" s="7" t="str">
        <f>'2.0 Input│Historic Capex'!C42</f>
        <v>City Gates &amp; Field Regs</v>
      </c>
      <c r="D40" s="7" t="str">
        <f>'2.0 Input│Historic Capex'!D42</f>
        <v>Replacement</v>
      </c>
      <c r="G40" s="33">
        <f>IFERROR(VLOOKUP($A40,'2.0 Input│Historic Capex'!$A$15:$K$957,COLUMN(G40),FALSE),0)</f>
        <v>890.75</v>
      </c>
      <c r="H40" s="33">
        <f>IFERROR(VLOOKUP($A40,'2.0 Input│Historic Capex'!$A$15:$K$957,COLUMN(H40),FALSE),0)</f>
        <v>142234.07</v>
      </c>
      <c r="I40" s="33">
        <f>IFERROR(VLOOKUP($A40,'2.0 Input│Historic Capex'!$A$15:$K$957,COLUMN(I40),FALSE),0)</f>
        <v>54126.05</v>
      </c>
      <c r="J40" s="33">
        <f>IFERROR(VLOOKUP($A40,'2.0 Input│Historic Capex'!$A$15:$K$957,COLUMN(J40),FALSE),0)</f>
        <v>63973.919999999998</v>
      </c>
      <c r="K40" s="33">
        <f>IFERROR(VLOOKUP($A40,'2.0 Input│Historic Capex'!$A$15:$K$957,COLUMN(K40),FALSE),0)</f>
        <v>50000</v>
      </c>
      <c r="L40" s="33">
        <f t="shared" si="0"/>
        <v>311224.78999999998</v>
      </c>
    </row>
    <row r="41" spans="1:12" x14ac:dyDescent="0.25">
      <c r="A41" s="33">
        <f>'2.0 Input│Historic Capex'!A43</f>
        <v>29</v>
      </c>
      <c r="B41" s="23" t="str">
        <f>'2.0 Input│Historic Capex'!B43</f>
        <v>BCG Un-regulated Bypass Upgrade</v>
      </c>
      <c r="C41" s="7" t="str">
        <f>'2.0 Input│Historic Capex'!C43</f>
        <v>City Gates &amp; Field Regs</v>
      </c>
      <c r="D41" s="7" t="str">
        <f>'2.0 Input│Historic Capex'!D43</f>
        <v>Replacement</v>
      </c>
      <c r="G41" s="33">
        <f>IFERROR(VLOOKUP($A41,'2.0 Input│Historic Capex'!$A$15:$K$957,COLUMN(G41),FALSE),0)</f>
        <v>0</v>
      </c>
      <c r="H41" s="33">
        <f>IFERROR(VLOOKUP($A41,'2.0 Input│Historic Capex'!$A$15:$K$957,COLUMN(H41),FALSE),0)</f>
        <v>0</v>
      </c>
      <c r="I41" s="33">
        <f>IFERROR(VLOOKUP($A41,'2.0 Input│Historic Capex'!$A$15:$K$957,COLUMN(I41),FALSE),0)</f>
        <v>0</v>
      </c>
      <c r="J41" s="33">
        <f>IFERROR(VLOOKUP($A41,'2.0 Input│Historic Capex'!$A$15:$K$957,COLUMN(J41),FALSE),0)</f>
        <v>0</v>
      </c>
      <c r="K41" s="33">
        <f>IFERROR(VLOOKUP($A41,'2.0 Input│Historic Capex'!$A$15:$K$957,COLUMN(K41),FALSE),0)</f>
        <v>0</v>
      </c>
      <c r="L41" s="33">
        <f t="shared" si="0"/>
        <v>0</v>
      </c>
    </row>
    <row r="42" spans="1:12" x14ac:dyDescent="0.25">
      <c r="A42" s="33">
        <f>'2.0 Input│Historic Capex'!A44</f>
        <v>30</v>
      </c>
      <c r="B42" s="23" t="str">
        <f>'2.0 Input│Historic Capex'!B44</f>
        <v>Dandenong CG gas heater</v>
      </c>
      <c r="C42" s="7" t="str">
        <f>'2.0 Input│Historic Capex'!C44</f>
        <v>City Gates &amp; Field Regs</v>
      </c>
      <c r="D42" s="7" t="str">
        <f>'2.0 Input│Historic Capex'!D44</f>
        <v>Replacement</v>
      </c>
      <c r="G42" s="33">
        <f>IFERROR(VLOOKUP($A42,'2.0 Input│Historic Capex'!$A$15:$K$957,COLUMN(G42),FALSE),0)</f>
        <v>0</v>
      </c>
      <c r="H42" s="33">
        <f>IFERROR(VLOOKUP($A42,'2.0 Input│Historic Capex'!$A$15:$K$957,COLUMN(H42),FALSE),0)</f>
        <v>0</v>
      </c>
      <c r="I42" s="33">
        <f>IFERROR(VLOOKUP($A42,'2.0 Input│Historic Capex'!$A$15:$K$957,COLUMN(I42),FALSE),0)</f>
        <v>0</v>
      </c>
      <c r="J42" s="33">
        <f>IFERROR(VLOOKUP($A42,'2.0 Input│Historic Capex'!$A$15:$K$957,COLUMN(J42),FALSE),0)</f>
        <v>0</v>
      </c>
      <c r="K42" s="33">
        <f>IFERROR(VLOOKUP($A42,'2.0 Input│Historic Capex'!$A$15:$K$957,COLUMN(K42),FALSE),0)</f>
        <v>0</v>
      </c>
      <c r="L42" s="33">
        <f t="shared" si="0"/>
        <v>0</v>
      </c>
    </row>
    <row r="43" spans="1:12" x14ac:dyDescent="0.25">
      <c r="A43" s="33">
        <f>'2.0 Input│Historic Capex'!A45</f>
        <v>31</v>
      </c>
      <c r="B43" s="23" t="str">
        <f>'2.0 Input│Historic Capex'!B45</f>
        <v xml:space="preserve">Hazardous Area Rectification </v>
      </c>
      <c r="C43" s="7" t="str">
        <f>'2.0 Input│Historic Capex'!C45</f>
        <v>City Gates &amp; Field Regs</v>
      </c>
      <c r="D43" s="7" t="str">
        <f>'2.0 Input│Historic Capex'!D45</f>
        <v>Replacement</v>
      </c>
      <c r="G43" s="33">
        <f>IFERROR(VLOOKUP($A43,'2.0 Input│Historic Capex'!$A$15:$K$957,COLUMN(G43),FALSE),0)</f>
        <v>10313.6</v>
      </c>
      <c r="H43" s="33">
        <f>IFERROR(VLOOKUP($A43,'2.0 Input│Historic Capex'!$A$15:$K$957,COLUMN(H43),FALSE),0)</f>
        <v>32182.300000000003</v>
      </c>
      <c r="I43" s="33">
        <f>IFERROR(VLOOKUP($A43,'2.0 Input│Historic Capex'!$A$15:$K$957,COLUMN(I43),FALSE),0)</f>
        <v>134741.20000000001</v>
      </c>
      <c r="J43" s="33">
        <f>IFERROR(VLOOKUP($A43,'2.0 Input│Historic Capex'!$A$15:$K$957,COLUMN(J43),FALSE),0)</f>
        <v>162983.16</v>
      </c>
      <c r="K43" s="33">
        <f>IFERROR(VLOOKUP($A43,'2.0 Input│Historic Capex'!$A$15:$K$957,COLUMN(K43),FALSE),0)</f>
        <v>100000</v>
      </c>
      <c r="L43" s="33">
        <f t="shared" si="0"/>
        <v>440220.26</v>
      </c>
    </row>
    <row r="44" spans="1:12" x14ac:dyDescent="0.25">
      <c r="A44" s="33">
        <f>'2.0 Input│Historic Capex'!A46</f>
        <v>32</v>
      </c>
      <c r="B44" s="23" t="str">
        <f>'2.0 Input│Historic Capex'!B46</f>
        <v xml:space="preserve">Hazardous Areas Review </v>
      </c>
      <c r="C44" s="7" t="str">
        <f>'2.0 Input│Historic Capex'!C46</f>
        <v>City Gates &amp; Field Regs</v>
      </c>
      <c r="D44" s="7" t="str">
        <f>'2.0 Input│Historic Capex'!D46</f>
        <v>Replacement</v>
      </c>
      <c r="G44" s="33">
        <f>IFERROR(VLOOKUP($A44,'2.0 Input│Historic Capex'!$A$15:$K$957,COLUMN(G44),FALSE),0)</f>
        <v>34062.33</v>
      </c>
      <c r="H44" s="33">
        <f>IFERROR(VLOOKUP($A44,'2.0 Input│Historic Capex'!$A$15:$K$957,COLUMN(H44),FALSE),0)</f>
        <v>0</v>
      </c>
      <c r="I44" s="33">
        <f>IFERROR(VLOOKUP($A44,'2.0 Input│Historic Capex'!$A$15:$K$957,COLUMN(I44),FALSE),0)</f>
        <v>0</v>
      </c>
      <c r="J44" s="33">
        <f>IFERROR(VLOOKUP($A44,'2.0 Input│Historic Capex'!$A$15:$K$957,COLUMN(J44),FALSE),0)</f>
        <v>0</v>
      </c>
      <c r="K44" s="33">
        <f>IFERROR(VLOOKUP($A44,'2.0 Input│Historic Capex'!$A$15:$K$957,COLUMN(K44),FALSE),0)</f>
        <v>0</v>
      </c>
      <c r="L44" s="33">
        <f t="shared" si="0"/>
        <v>34062.33</v>
      </c>
    </row>
    <row r="45" spans="1:12" x14ac:dyDescent="0.25">
      <c r="A45" s="33">
        <f>'2.0 Input│Historic Capex'!A47</f>
        <v>33</v>
      </c>
      <c r="B45" s="23" t="str">
        <f>'2.0 Input│Historic Capex'!B47</f>
        <v>Heater upgrade - Laverton North CG</v>
      </c>
      <c r="C45" s="7" t="str">
        <f>'2.0 Input│Historic Capex'!C47</f>
        <v>City Gates &amp; Field Regs</v>
      </c>
      <c r="D45" s="7" t="str">
        <f>'2.0 Input│Historic Capex'!D47</f>
        <v>Replacement</v>
      </c>
      <c r="G45" s="33">
        <f>IFERROR(VLOOKUP($A45,'2.0 Input│Historic Capex'!$A$15:$K$957,COLUMN(G45),FALSE),0)</f>
        <v>5671</v>
      </c>
      <c r="H45" s="33">
        <f>IFERROR(VLOOKUP($A45,'2.0 Input│Historic Capex'!$A$15:$K$957,COLUMN(H45),FALSE),0)</f>
        <v>0</v>
      </c>
      <c r="I45" s="33">
        <f>IFERROR(VLOOKUP($A45,'2.0 Input│Historic Capex'!$A$15:$K$957,COLUMN(I45),FALSE),0)</f>
        <v>0</v>
      </c>
      <c r="J45" s="33">
        <f>IFERROR(VLOOKUP($A45,'2.0 Input│Historic Capex'!$A$15:$K$957,COLUMN(J45),FALSE),0)</f>
        <v>0</v>
      </c>
      <c r="K45" s="33">
        <f>IFERROR(VLOOKUP($A45,'2.0 Input│Historic Capex'!$A$15:$K$957,COLUMN(K45),FALSE),0)</f>
        <v>0</v>
      </c>
      <c r="L45" s="33">
        <f t="shared" si="0"/>
        <v>5671</v>
      </c>
    </row>
    <row r="46" spans="1:12" x14ac:dyDescent="0.25">
      <c r="A46" s="33">
        <f>'2.0 Input│Historic Capex'!A48</f>
        <v>34</v>
      </c>
      <c r="B46" s="23" t="str">
        <f>'2.0 Input│Historic Capex'!B48</f>
        <v>Odorant Dandenong Pump Upgrade 700 &amp; 2800 kPa</v>
      </c>
      <c r="C46" s="7" t="str">
        <f>'2.0 Input│Historic Capex'!C48</f>
        <v>Gas Quality</v>
      </c>
      <c r="D46" s="7" t="str">
        <f>'2.0 Input│Historic Capex'!D48</f>
        <v>Replacement</v>
      </c>
      <c r="G46" s="33">
        <f>IFERROR(VLOOKUP($A46,'2.0 Input│Historic Capex'!$A$15:$K$957,COLUMN(G46),FALSE),0)</f>
        <v>0</v>
      </c>
      <c r="H46" s="33">
        <f>IFERROR(VLOOKUP($A46,'2.0 Input│Historic Capex'!$A$15:$K$957,COLUMN(H46),FALSE),0)</f>
        <v>0</v>
      </c>
      <c r="I46" s="33">
        <f>IFERROR(VLOOKUP($A46,'2.0 Input│Historic Capex'!$A$15:$K$957,COLUMN(I46),FALSE),0)</f>
        <v>285847.41000000003</v>
      </c>
      <c r="J46" s="33">
        <f>IFERROR(VLOOKUP($A46,'2.0 Input│Historic Capex'!$A$15:$K$957,COLUMN(J46),FALSE),0)</f>
        <v>6015.5000000000009</v>
      </c>
      <c r="K46" s="33">
        <f>IFERROR(VLOOKUP($A46,'2.0 Input│Historic Capex'!$A$15:$K$957,COLUMN(K46),FALSE),0)</f>
        <v>0</v>
      </c>
      <c r="L46" s="33">
        <f t="shared" si="0"/>
        <v>291862.91000000003</v>
      </c>
    </row>
    <row r="47" spans="1:12" x14ac:dyDescent="0.25">
      <c r="A47" s="33">
        <f>'2.0 Input│Historic Capex'!A49</f>
        <v>35</v>
      </c>
      <c r="B47" s="23" t="str">
        <f>'2.0 Input│Historic Capex'!B49</f>
        <v>Regulator upgrade - Dandenong City Gate (exclude filters)</v>
      </c>
      <c r="C47" s="7" t="str">
        <f>'2.0 Input│Historic Capex'!C49</f>
        <v>City Gates &amp; Field Regs</v>
      </c>
      <c r="D47" s="7" t="str">
        <f>'2.0 Input│Historic Capex'!D49</f>
        <v>Replacement</v>
      </c>
      <c r="G47" s="33">
        <f>IFERROR(VLOOKUP($A47,'2.0 Input│Historic Capex'!$A$15:$K$957,COLUMN(G47),FALSE),0)</f>
        <v>479498.95999999996</v>
      </c>
      <c r="H47" s="33">
        <f>IFERROR(VLOOKUP($A47,'2.0 Input│Historic Capex'!$A$15:$K$957,COLUMN(H47),FALSE),0)</f>
        <v>2616566.96</v>
      </c>
      <c r="I47" s="33">
        <f>IFERROR(VLOOKUP($A47,'2.0 Input│Historic Capex'!$A$15:$K$957,COLUMN(I47),FALSE),0)</f>
        <v>7811136.25</v>
      </c>
      <c r="J47" s="33">
        <f>IFERROR(VLOOKUP($A47,'2.0 Input│Historic Capex'!$A$15:$K$957,COLUMN(J47),FALSE),0)</f>
        <v>750463.8000000004</v>
      </c>
      <c r="K47" s="33">
        <f>IFERROR(VLOOKUP($A47,'2.0 Input│Historic Capex'!$A$15:$K$957,COLUMN(K47),FALSE),0)</f>
        <v>0</v>
      </c>
      <c r="L47" s="33">
        <f t="shared" si="0"/>
        <v>11657665.970000001</v>
      </c>
    </row>
    <row r="48" spans="1:12" x14ac:dyDescent="0.25">
      <c r="A48" s="33">
        <f>'2.0 Input│Historic Capex'!A50</f>
        <v>36</v>
      </c>
      <c r="B48" s="23" t="str">
        <f>'2.0 Input│Historic Capex'!B50</f>
        <v>Valve -  Pipeline LNG plant Isolation Valve Actuator Replacement</v>
      </c>
      <c r="C48" s="7" t="str">
        <f>'2.0 Input│Historic Capex'!C50</f>
        <v>City Gates &amp; Field Regs</v>
      </c>
      <c r="D48" s="7" t="str">
        <f>'2.0 Input│Historic Capex'!D50</f>
        <v>Replacement</v>
      </c>
      <c r="G48" s="33">
        <f>IFERROR(VLOOKUP($A48,'2.0 Input│Historic Capex'!$A$15:$K$957,COLUMN(G48),FALSE),0)</f>
        <v>67874.3</v>
      </c>
      <c r="H48" s="33">
        <f>IFERROR(VLOOKUP($A48,'2.0 Input│Historic Capex'!$A$15:$K$957,COLUMN(H48),FALSE),0)</f>
        <v>307062.84000000003</v>
      </c>
      <c r="I48" s="33">
        <f>IFERROR(VLOOKUP($A48,'2.0 Input│Historic Capex'!$A$15:$K$957,COLUMN(I48),FALSE),0)</f>
        <v>0</v>
      </c>
      <c r="J48" s="33">
        <f>IFERROR(VLOOKUP($A48,'2.0 Input│Historic Capex'!$A$15:$K$957,COLUMN(J48),FALSE),0)</f>
        <v>-0.02</v>
      </c>
      <c r="K48" s="33">
        <f>IFERROR(VLOOKUP($A48,'2.0 Input│Historic Capex'!$A$15:$K$957,COLUMN(K48),FALSE),0)</f>
        <v>0</v>
      </c>
      <c r="L48" s="33">
        <f t="shared" si="0"/>
        <v>374937.12</v>
      </c>
    </row>
    <row r="49" spans="1:13" x14ac:dyDescent="0.25">
      <c r="A49" s="33">
        <f>'2.0 Input│Historic Capex'!A51</f>
        <v>37</v>
      </c>
      <c r="B49" s="23" t="str">
        <f>'2.0 Input│Historic Capex'!B51</f>
        <v>Valve -  Pipeline to LNG plant UV325 valve replacement and loading valve</v>
      </c>
      <c r="C49" s="7" t="str">
        <f>'2.0 Input│Historic Capex'!C51</f>
        <v>City Gates &amp; Field Regs</v>
      </c>
      <c r="D49" s="7" t="str">
        <f>'2.0 Input│Historic Capex'!D51</f>
        <v>Replacement</v>
      </c>
      <c r="G49" s="33">
        <f>IFERROR(VLOOKUP($A49,'2.0 Input│Historic Capex'!$A$15:$K$957,COLUMN(G49),FALSE),0)</f>
        <v>67319.22</v>
      </c>
      <c r="H49" s="33">
        <f>IFERROR(VLOOKUP($A49,'2.0 Input│Historic Capex'!$A$15:$K$957,COLUMN(H49),FALSE),0)</f>
        <v>210131.44999999998</v>
      </c>
      <c r="I49" s="33">
        <f>IFERROR(VLOOKUP($A49,'2.0 Input│Historic Capex'!$A$15:$K$957,COLUMN(I49),FALSE),0)</f>
        <v>0</v>
      </c>
      <c r="J49" s="33">
        <f>IFERROR(VLOOKUP($A49,'2.0 Input│Historic Capex'!$A$15:$K$957,COLUMN(J49),FALSE),0)</f>
        <v>0</v>
      </c>
      <c r="K49" s="33">
        <f>IFERROR(VLOOKUP($A49,'2.0 Input│Historic Capex'!$A$15:$K$957,COLUMN(K49),FALSE),0)</f>
        <v>0</v>
      </c>
      <c r="L49" s="33">
        <f t="shared" si="0"/>
        <v>277450.67</v>
      </c>
    </row>
    <row r="50" spans="1:13" x14ac:dyDescent="0.25">
      <c r="A50" s="33">
        <f>'2.0 Input│Historic Capex'!A52</f>
        <v>38</v>
      </c>
      <c r="B50" s="23" t="str">
        <f>'2.0 Input│Historic Capex'!B52</f>
        <v>Valve - Corio CG Un-regulated Bypass Upgrade</v>
      </c>
      <c r="C50" s="7" t="str">
        <f>'2.0 Input│Historic Capex'!C52</f>
        <v>City Gates &amp; Field Regs</v>
      </c>
      <c r="D50" s="7" t="str">
        <f>'2.0 Input│Historic Capex'!D52</f>
        <v>Replacement</v>
      </c>
      <c r="G50" s="33">
        <f>IFERROR(VLOOKUP($A50,'2.0 Input│Historic Capex'!$A$15:$K$957,COLUMN(G50),FALSE),0)</f>
        <v>0</v>
      </c>
      <c r="H50" s="33">
        <f>IFERROR(VLOOKUP($A50,'2.0 Input│Historic Capex'!$A$15:$K$957,COLUMN(H50),FALSE),0)</f>
        <v>0</v>
      </c>
      <c r="I50" s="33">
        <f>IFERROR(VLOOKUP($A50,'2.0 Input│Historic Capex'!$A$15:$K$957,COLUMN(I50),FALSE),0)</f>
        <v>0</v>
      </c>
      <c r="J50" s="33">
        <f>IFERROR(VLOOKUP($A50,'2.0 Input│Historic Capex'!$A$15:$K$957,COLUMN(J50),FALSE),0)</f>
        <v>0</v>
      </c>
      <c r="K50" s="33">
        <f>IFERROR(VLOOKUP($A50,'2.0 Input│Historic Capex'!$A$15:$K$957,COLUMN(K50),FALSE),0)</f>
        <v>0</v>
      </c>
      <c r="L50" s="33">
        <f t="shared" si="0"/>
        <v>0</v>
      </c>
    </row>
    <row r="51" spans="1:13" x14ac:dyDescent="0.25">
      <c r="A51" s="33">
        <f>'2.0 Input│Historic Capex'!A53</f>
        <v>39</v>
      </c>
      <c r="B51" s="23" t="str">
        <f>'2.0 Input│Historic Capex'!B53</f>
        <v>Valve - Tyers Branch Valve Actuator Replacement</v>
      </c>
      <c r="C51" s="7" t="str">
        <f>'2.0 Input│Historic Capex'!C53</f>
        <v>Pipelines</v>
      </c>
      <c r="D51" s="7" t="str">
        <f>'2.0 Input│Historic Capex'!D53</f>
        <v>Replacement</v>
      </c>
      <c r="G51" s="33">
        <f>IFERROR(VLOOKUP($A51,'2.0 Input│Historic Capex'!$A$15:$K$957,COLUMN(G51),FALSE),0)</f>
        <v>0</v>
      </c>
      <c r="H51" s="33">
        <f>IFERROR(VLOOKUP($A51,'2.0 Input│Historic Capex'!$A$15:$K$957,COLUMN(H51),FALSE),0)</f>
        <v>0</v>
      </c>
      <c r="I51" s="33">
        <f>IFERROR(VLOOKUP($A51,'2.0 Input│Historic Capex'!$A$15:$K$957,COLUMN(I51),FALSE),0)</f>
        <v>0</v>
      </c>
      <c r="J51" s="33">
        <f>IFERROR(VLOOKUP($A51,'2.0 Input│Historic Capex'!$A$15:$K$957,COLUMN(J51),FALSE),0)</f>
        <v>0</v>
      </c>
      <c r="K51" s="33">
        <f>IFERROR(VLOOKUP($A51,'2.0 Input│Historic Capex'!$A$15:$K$957,COLUMN(K51),FALSE),0)</f>
        <v>0</v>
      </c>
      <c r="L51" s="33">
        <f t="shared" si="0"/>
        <v>0</v>
      </c>
    </row>
    <row r="52" spans="1:13" x14ac:dyDescent="0.25">
      <c r="A52" s="33">
        <f>'2.0 Input│Historic Capex'!A54</f>
        <v>40</v>
      </c>
      <c r="B52" s="23" t="str">
        <f>'2.0 Input│Historic Capex'!B54</f>
        <v>Valve - UniBolt Phase 3 Replacement</v>
      </c>
      <c r="C52" s="7" t="str">
        <f>'2.0 Input│Historic Capex'!C54</f>
        <v>City Gates &amp; Field Regs</v>
      </c>
      <c r="D52" s="7" t="str">
        <f>'2.0 Input│Historic Capex'!D54</f>
        <v>Replacement</v>
      </c>
      <c r="G52" s="33">
        <f>IFERROR(VLOOKUP($A52,'2.0 Input│Historic Capex'!$A$15:$K$957,COLUMN(G52),FALSE),0)</f>
        <v>1130.5</v>
      </c>
      <c r="H52" s="33">
        <f>IFERROR(VLOOKUP($A52,'2.0 Input│Historic Capex'!$A$15:$K$957,COLUMN(H52),FALSE),0)</f>
        <v>92576.040000000008</v>
      </c>
      <c r="I52" s="33">
        <f>IFERROR(VLOOKUP($A52,'2.0 Input│Historic Capex'!$A$15:$K$957,COLUMN(I52),FALSE),0)</f>
        <v>30257.329999999998</v>
      </c>
      <c r="J52" s="33">
        <f>IFERROR(VLOOKUP($A52,'2.0 Input│Historic Capex'!$A$15:$K$957,COLUMN(J52),FALSE),0)</f>
        <v>53832.909999999996</v>
      </c>
      <c r="K52" s="33">
        <f>IFERROR(VLOOKUP($A52,'2.0 Input│Historic Capex'!$A$15:$K$957,COLUMN(K52),FALSE),0)</f>
        <v>100000</v>
      </c>
      <c r="L52" s="33">
        <f t="shared" si="0"/>
        <v>277796.78000000003</v>
      </c>
    </row>
    <row r="53" spans="1:13" x14ac:dyDescent="0.25">
      <c r="A53" s="33">
        <f>'2.0 Input│Historic Capex'!A55</f>
        <v>41</v>
      </c>
      <c r="B53" s="23" t="str">
        <f>'2.0 Input│Historic Capex'!B55</f>
        <v>Pig Trap  - Enclosure upgrade</v>
      </c>
      <c r="C53" s="7" t="str">
        <f>'2.0 Input│Historic Capex'!C55</f>
        <v>City Gates &amp; Field Regs</v>
      </c>
      <c r="D53" s="7" t="str">
        <f>'2.0 Input│Historic Capex'!D55</f>
        <v>Replacement</v>
      </c>
      <c r="G53" s="33">
        <f>IFERROR(VLOOKUP($A53,'2.0 Input│Historic Capex'!$A$15:$K$957,COLUMN(G53),FALSE),0)</f>
        <v>0</v>
      </c>
      <c r="H53" s="33">
        <f>IFERROR(VLOOKUP($A53,'2.0 Input│Historic Capex'!$A$15:$K$957,COLUMN(H53),FALSE),0)</f>
        <v>0</v>
      </c>
      <c r="I53" s="33">
        <f>IFERROR(VLOOKUP($A53,'2.0 Input│Historic Capex'!$A$15:$K$957,COLUMN(I53),FALSE),0)</f>
        <v>17709</v>
      </c>
      <c r="J53" s="33">
        <f>IFERROR(VLOOKUP($A53,'2.0 Input│Historic Capex'!$A$15:$K$957,COLUMN(J53),FALSE),0)</f>
        <v>84557.63</v>
      </c>
      <c r="K53" s="33">
        <f>IFERROR(VLOOKUP($A53,'2.0 Input│Historic Capex'!$A$15:$K$957,COLUMN(K53),FALSE),0)</f>
        <v>25000</v>
      </c>
      <c r="L53" s="33">
        <f t="shared" si="0"/>
        <v>127266.63</v>
      </c>
    </row>
    <row r="54" spans="1:13" x14ac:dyDescent="0.25">
      <c r="A54" s="33">
        <f>'2.0 Input│Historic Capex'!A56</f>
        <v>42</v>
      </c>
      <c r="B54" s="23" t="str">
        <f>'2.0 Input│Historic Capex'!B56</f>
        <v>Pig Trap - Pipe Support Upgrade</v>
      </c>
      <c r="C54" s="7" t="str">
        <f>'2.0 Input│Historic Capex'!C56</f>
        <v>City Gates &amp; Field Regs</v>
      </c>
      <c r="D54" s="7" t="str">
        <f>'2.0 Input│Historic Capex'!D56</f>
        <v>Replacement</v>
      </c>
      <c r="G54" s="33">
        <f>IFERROR(VLOOKUP($A54,'2.0 Input│Historic Capex'!$A$15:$K$957,COLUMN(G54),FALSE),0)</f>
        <v>174</v>
      </c>
      <c r="H54" s="33">
        <f>IFERROR(VLOOKUP($A54,'2.0 Input│Historic Capex'!$A$15:$K$957,COLUMN(H54),FALSE),0)</f>
        <v>63266.31</v>
      </c>
      <c r="I54" s="33">
        <f>IFERROR(VLOOKUP($A54,'2.0 Input│Historic Capex'!$A$15:$K$957,COLUMN(I54),FALSE),0)</f>
        <v>250206.75</v>
      </c>
      <c r="J54" s="33">
        <f>IFERROR(VLOOKUP($A54,'2.0 Input│Historic Capex'!$A$15:$K$957,COLUMN(J54),FALSE),0)</f>
        <v>24895.18</v>
      </c>
      <c r="K54" s="33">
        <f>IFERROR(VLOOKUP($A54,'2.0 Input│Historic Capex'!$A$15:$K$957,COLUMN(K54),FALSE),0)</f>
        <v>25000</v>
      </c>
      <c r="L54" s="33">
        <f t="shared" si="0"/>
        <v>363542.24</v>
      </c>
    </row>
    <row r="55" spans="1:13" x14ac:dyDescent="0.25">
      <c r="A55" s="33">
        <f>'2.0 Input│Historic Capex'!A57</f>
        <v>43</v>
      </c>
      <c r="B55" s="23" t="str">
        <f>'2.0 Input│Historic Capex'!B57</f>
        <v>BCS Administration Building Distribution Board Upgrade</v>
      </c>
      <c r="C55" s="7" t="str">
        <f>'2.0 Input│Historic Capex'!C57</f>
        <v>Compressors</v>
      </c>
      <c r="D55" s="7" t="str">
        <f>'2.0 Input│Historic Capex'!D57</f>
        <v>Non-System</v>
      </c>
      <c r="G55" s="33">
        <f>IFERROR(VLOOKUP($A55,'2.0 Input│Historic Capex'!$A$15:$K$957,COLUMN(G55),FALSE),0)</f>
        <v>0</v>
      </c>
      <c r="H55" s="33">
        <f>IFERROR(VLOOKUP($A55,'2.0 Input│Historic Capex'!$A$15:$K$957,COLUMN(H55),FALSE),0)</f>
        <v>-52</v>
      </c>
      <c r="I55" s="33">
        <f>IFERROR(VLOOKUP($A55,'2.0 Input│Historic Capex'!$A$15:$K$957,COLUMN(I55),FALSE),0)</f>
        <v>0</v>
      </c>
      <c r="J55" s="33">
        <f>IFERROR(VLOOKUP($A55,'2.0 Input│Historic Capex'!$A$15:$K$957,COLUMN(J55),FALSE),0)</f>
        <v>30000</v>
      </c>
      <c r="K55" s="33">
        <f>IFERROR(VLOOKUP($A55,'2.0 Input│Historic Capex'!$A$15:$K$957,COLUMN(K55),FALSE),0)</f>
        <v>0</v>
      </c>
      <c r="L55" s="33">
        <f t="shared" si="0"/>
        <v>29948</v>
      </c>
      <c r="M55" s="48"/>
    </row>
    <row r="56" spans="1:13" x14ac:dyDescent="0.25">
      <c r="A56" s="33">
        <f>'2.0 Input│Historic Capex'!A58</f>
        <v>44</v>
      </c>
      <c r="B56" s="23" t="str">
        <f>'2.0 Input│Historic Capex'!B58</f>
        <v>Equipment - Field Equipment</v>
      </c>
      <c r="C56" s="7" t="str">
        <f>'2.0 Input│Historic Capex'!C58</f>
        <v>Other</v>
      </c>
      <c r="D56" s="7" t="str">
        <f>'2.0 Input│Historic Capex'!D58</f>
        <v>Non-System</v>
      </c>
      <c r="G56" s="33">
        <f>IFERROR(VLOOKUP($A56,'2.0 Input│Historic Capex'!$A$15:$K$957,COLUMN(G56),FALSE),0)</f>
        <v>78414.37</v>
      </c>
      <c r="H56" s="33">
        <f>IFERROR(VLOOKUP($A56,'2.0 Input│Historic Capex'!$A$15:$K$957,COLUMN(H56),FALSE),0)</f>
        <v>33433</v>
      </c>
      <c r="I56" s="33">
        <f>IFERROR(VLOOKUP($A56,'2.0 Input│Historic Capex'!$A$15:$K$957,COLUMN(I56),FALSE),0)</f>
        <v>0</v>
      </c>
      <c r="J56" s="33">
        <f>IFERROR(VLOOKUP($A56,'2.0 Input│Historic Capex'!$A$15:$K$957,COLUMN(J56),FALSE),0)</f>
        <v>0</v>
      </c>
      <c r="K56" s="33">
        <f>IFERROR(VLOOKUP($A56,'2.0 Input│Historic Capex'!$A$15:$K$957,COLUMN(K56),FALSE),0)</f>
        <v>10000</v>
      </c>
      <c r="L56" s="33">
        <f t="shared" si="0"/>
        <v>121847.37</v>
      </c>
      <c r="M56" s="48"/>
    </row>
    <row r="57" spans="1:13" x14ac:dyDescent="0.25">
      <c r="A57" s="33">
        <f>'2.0 Input│Historic Capex'!A59</f>
        <v>45</v>
      </c>
      <c r="B57" s="23" t="str">
        <f>'2.0 Input│Historic Capex'!B59</f>
        <v>Equipment - Gas Detectors</v>
      </c>
      <c r="C57" s="7" t="str">
        <f>'2.0 Input│Historic Capex'!C59</f>
        <v>Other</v>
      </c>
      <c r="D57" s="7" t="str">
        <f>'2.0 Input│Historic Capex'!D59</f>
        <v>Non-System</v>
      </c>
      <c r="G57" s="33">
        <f>IFERROR(VLOOKUP($A57,'2.0 Input│Historic Capex'!$A$15:$K$957,COLUMN(G57),FALSE),0)</f>
        <v>0</v>
      </c>
      <c r="H57" s="33">
        <f>IFERROR(VLOOKUP($A57,'2.0 Input│Historic Capex'!$A$15:$K$957,COLUMN(H57),FALSE),0)</f>
        <v>0</v>
      </c>
      <c r="I57" s="33">
        <f>IFERROR(VLOOKUP($A57,'2.0 Input│Historic Capex'!$A$15:$K$957,COLUMN(I57),FALSE),0)</f>
        <v>0</v>
      </c>
      <c r="J57" s="33">
        <f>IFERROR(VLOOKUP($A57,'2.0 Input│Historic Capex'!$A$15:$K$957,COLUMN(J57),FALSE),0)</f>
        <v>0</v>
      </c>
      <c r="K57" s="33">
        <f>IFERROR(VLOOKUP($A57,'2.0 Input│Historic Capex'!$A$15:$K$957,COLUMN(K57),FALSE),0)</f>
        <v>10000</v>
      </c>
      <c r="L57" s="33">
        <f t="shared" si="0"/>
        <v>10000</v>
      </c>
      <c r="M57" s="48"/>
    </row>
    <row r="58" spans="1:13" x14ac:dyDescent="0.25">
      <c r="A58" s="33">
        <f>'2.0 Input│Historic Capex'!A60</f>
        <v>46</v>
      </c>
      <c r="B58" s="23" t="str">
        <f>'2.0 Input│Historic Capex'!B60</f>
        <v>Equipment - IT Purchases</v>
      </c>
      <c r="C58" s="7" t="str">
        <f>'2.0 Input│Historic Capex'!C60</f>
        <v>Other</v>
      </c>
      <c r="D58" s="7" t="str">
        <f>'2.0 Input│Historic Capex'!D60</f>
        <v>Non-System</v>
      </c>
      <c r="G58" s="33">
        <f>IFERROR(VLOOKUP($A58,'2.0 Input│Historic Capex'!$A$15:$K$957,COLUMN(G58),FALSE),0)</f>
        <v>28090.516425236197</v>
      </c>
      <c r="H58" s="33">
        <f>IFERROR(VLOOKUP($A58,'2.0 Input│Historic Capex'!$A$15:$K$957,COLUMN(H58),FALSE),0)</f>
        <v>85086.327990951759</v>
      </c>
      <c r="I58" s="33">
        <f>IFERROR(VLOOKUP($A58,'2.0 Input│Historic Capex'!$A$15:$K$957,COLUMN(I58),FALSE),0)</f>
        <v>94876.527780069766</v>
      </c>
      <c r="J58" s="33">
        <f>IFERROR(VLOOKUP($A58,'2.0 Input│Historic Capex'!$A$15:$K$957,COLUMN(J58),FALSE),0)</f>
        <v>59503.360337538397</v>
      </c>
      <c r="K58" s="33">
        <f>IFERROR(VLOOKUP($A58,'2.0 Input│Historic Capex'!$A$15:$K$957,COLUMN(K58),FALSE),0)</f>
        <v>0</v>
      </c>
      <c r="L58" s="33">
        <f t="shared" si="0"/>
        <v>267556.73253379611</v>
      </c>
      <c r="M58" s="48"/>
    </row>
    <row r="59" spans="1:13" x14ac:dyDescent="0.25">
      <c r="A59" s="33">
        <f>'2.0 Input│Historic Capex'!A61</f>
        <v>47</v>
      </c>
      <c r="B59" s="23" t="str">
        <f>'2.0 Input│Historic Capex'!B61</f>
        <v>Equipment - Test</v>
      </c>
      <c r="C59" s="7" t="str">
        <f>'2.0 Input│Historic Capex'!C61</f>
        <v>Other</v>
      </c>
      <c r="D59" s="7" t="str">
        <f>'2.0 Input│Historic Capex'!D61</f>
        <v>Non-System</v>
      </c>
      <c r="G59" s="33">
        <f>IFERROR(VLOOKUP($A59,'2.0 Input│Historic Capex'!$A$15:$K$957,COLUMN(G59),FALSE),0)</f>
        <v>0</v>
      </c>
      <c r="H59" s="33">
        <f>IFERROR(VLOOKUP($A59,'2.0 Input│Historic Capex'!$A$15:$K$957,COLUMN(H59),FALSE),0)</f>
        <v>0</v>
      </c>
      <c r="I59" s="33">
        <f>IFERROR(VLOOKUP($A59,'2.0 Input│Historic Capex'!$A$15:$K$957,COLUMN(I59),FALSE),0)</f>
        <v>0</v>
      </c>
      <c r="J59" s="33">
        <f>IFERROR(VLOOKUP($A59,'2.0 Input│Historic Capex'!$A$15:$K$957,COLUMN(J59),FALSE),0)</f>
        <v>0</v>
      </c>
      <c r="K59" s="33">
        <f>IFERROR(VLOOKUP($A59,'2.0 Input│Historic Capex'!$A$15:$K$957,COLUMN(K59),FALSE),0)</f>
        <v>0</v>
      </c>
      <c r="L59" s="33">
        <f t="shared" si="0"/>
        <v>0</v>
      </c>
      <c r="M59" s="48"/>
    </row>
    <row r="60" spans="1:13" x14ac:dyDescent="0.25">
      <c r="A60" s="33">
        <f>'2.0 Input│Historic Capex'!A62</f>
        <v>48</v>
      </c>
      <c r="B60" s="23" t="str">
        <f>'2.0 Input│Historic Capex'!B62</f>
        <v>Equipment - Victorian low value pool purchases</v>
      </c>
      <c r="C60" s="7" t="str">
        <f>'2.0 Input│Historic Capex'!C62</f>
        <v>Other</v>
      </c>
      <c r="D60" s="7" t="str">
        <f>'2.0 Input│Historic Capex'!D62</f>
        <v>Non-System</v>
      </c>
      <c r="G60" s="33">
        <f>IFERROR(VLOOKUP($A60,'2.0 Input│Historic Capex'!$A$15:$K$957,COLUMN(G60),FALSE),0)</f>
        <v>52890.504699999998</v>
      </c>
      <c r="H60" s="33">
        <f>IFERROR(VLOOKUP($A60,'2.0 Input│Historic Capex'!$A$15:$K$957,COLUMN(H60),FALSE),0)</f>
        <v>215346.10914999997</v>
      </c>
      <c r="I60" s="33">
        <f>IFERROR(VLOOKUP($A60,'2.0 Input│Historic Capex'!$A$15:$K$957,COLUMN(I60),FALSE),0)</f>
        <v>550230.76062000007</v>
      </c>
      <c r="J60" s="33">
        <f>IFERROR(VLOOKUP($A60,'2.0 Input│Historic Capex'!$A$15:$K$957,COLUMN(J60),FALSE),0)</f>
        <v>163384.28675999999</v>
      </c>
      <c r="K60" s="33">
        <f>IFERROR(VLOOKUP($A60,'2.0 Input│Historic Capex'!$A$15:$K$957,COLUMN(K60),FALSE),0)</f>
        <v>28230</v>
      </c>
      <c r="L60" s="33">
        <f t="shared" si="0"/>
        <v>1010081.66123</v>
      </c>
      <c r="M60" s="48"/>
    </row>
    <row r="61" spans="1:13" x14ac:dyDescent="0.25">
      <c r="A61" s="33">
        <f>'2.0 Input│Historic Capex'!A63</f>
        <v>49</v>
      </c>
      <c r="B61" s="23" t="str">
        <f>'2.0 Input│Historic Capex'!B63</f>
        <v>Dandenong 180 Greens Road Office Redevelopment</v>
      </c>
      <c r="C61" s="7" t="str">
        <f>'2.0 Input│Historic Capex'!C63</f>
        <v>Buildings</v>
      </c>
      <c r="D61" s="7" t="str">
        <f>'2.0 Input│Historic Capex'!D63</f>
        <v>Non-System</v>
      </c>
      <c r="G61" s="33">
        <f>IFERROR(VLOOKUP($A61,'2.0 Input│Historic Capex'!$A$15:$K$957,COLUMN(G61),FALSE),0)</f>
        <v>0</v>
      </c>
      <c r="H61" s="33">
        <f>IFERROR(VLOOKUP($A61,'2.0 Input│Historic Capex'!$A$15:$K$957,COLUMN(H61),FALSE),0)</f>
        <v>0</v>
      </c>
      <c r="I61" s="33">
        <f>IFERROR(VLOOKUP($A61,'2.0 Input│Historic Capex'!$A$15:$K$957,COLUMN(I61),FALSE),0)</f>
        <v>0</v>
      </c>
      <c r="J61" s="33">
        <f>IFERROR(VLOOKUP($A61,'2.0 Input│Historic Capex'!$A$15:$K$957,COLUMN(J61),FALSE),0)</f>
        <v>0</v>
      </c>
      <c r="K61" s="33">
        <f>IFERROR(VLOOKUP($A61,'2.0 Input│Historic Capex'!$A$15:$K$957,COLUMN(K61),FALSE),0)</f>
        <v>0</v>
      </c>
      <c r="L61" s="33">
        <f t="shared" si="0"/>
        <v>0</v>
      </c>
      <c r="M61" s="48"/>
    </row>
    <row r="62" spans="1:13" x14ac:dyDescent="0.25">
      <c r="A62" s="33">
        <f>'2.0 Input│Historic Capex'!A64</f>
        <v>50</v>
      </c>
      <c r="B62" s="23" t="str">
        <f>'2.0 Input│Historic Capex'!B64</f>
        <v>Dandenong Asphalt Resurfacing</v>
      </c>
      <c r="C62" s="7" t="str">
        <f>'2.0 Input│Historic Capex'!C64</f>
        <v>Other</v>
      </c>
      <c r="D62" s="7" t="str">
        <f>'2.0 Input│Historic Capex'!D64</f>
        <v>Non-System</v>
      </c>
      <c r="G62" s="33">
        <f>IFERROR(VLOOKUP($A62,'2.0 Input│Historic Capex'!$A$15:$K$957,COLUMN(G62),FALSE),0)</f>
        <v>0</v>
      </c>
      <c r="H62" s="33">
        <f>IFERROR(VLOOKUP($A62,'2.0 Input│Historic Capex'!$A$15:$K$957,COLUMN(H62),FALSE),0)</f>
        <v>0</v>
      </c>
      <c r="I62" s="33">
        <f>IFERROR(VLOOKUP($A62,'2.0 Input│Historic Capex'!$A$15:$K$957,COLUMN(I62),FALSE),0)</f>
        <v>0</v>
      </c>
      <c r="J62" s="33">
        <f>IFERROR(VLOOKUP($A62,'2.0 Input│Historic Capex'!$A$15:$K$957,COLUMN(J62),FALSE),0)</f>
        <v>0</v>
      </c>
      <c r="K62" s="33">
        <f>IFERROR(VLOOKUP($A62,'2.0 Input│Historic Capex'!$A$15:$K$957,COLUMN(K62),FALSE),0)</f>
        <v>0</v>
      </c>
      <c r="L62" s="33">
        <f t="shared" si="0"/>
        <v>0</v>
      </c>
      <c r="M62" s="48"/>
    </row>
    <row r="63" spans="1:13" x14ac:dyDescent="0.25">
      <c r="A63" s="33">
        <f>'2.0 Input│Historic Capex'!A65</f>
        <v>51</v>
      </c>
      <c r="B63" s="23" t="str">
        <f>'2.0 Input│Historic Capex'!B65</f>
        <v>Dandenong Complex asbestos removal</v>
      </c>
      <c r="C63" s="7" t="str">
        <f>'2.0 Input│Historic Capex'!C65</f>
        <v>Buildings</v>
      </c>
      <c r="D63" s="7" t="str">
        <f>'2.0 Input│Historic Capex'!D65</f>
        <v>Non-System</v>
      </c>
      <c r="G63" s="33">
        <f>IFERROR(VLOOKUP($A63,'2.0 Input│Historic Capex'!$A$15:$K$957,COLUMN(G63),FALSE),0)</f>
        <v>0</v>
      </c>
      <c r="H63" s="33">
        <f>IFERROR(VLOOKUP($A63,'2.0 Input│Historic Capex'!$A$15:$K$957,COLUMN(H63),FALSE),0)</f>
        <v>60923.51</v>
      </c>
      <c r="I63" s="33">
        <f>IFERROR(VLOOKUP($A63,'2.0 Input│Historic Capex'!$A$15:$K$957,COLUMN(I63),FALSE),0)</f>
        <v>0</v>
      </c>
      <c r="J63" s="33">
        <f>IFERROR(VLOOKUP($A63,'2.0 Input│Historic Capex'!$A$15:$K$957,COLUMN(J63),FALSE),0)</f>
        <v>0</v>
      </c>
      <c r="K63" s="33">
        <f>IFERROR(VLOOKUP($A63,'2.0 Input│Historic Capex'!$A$15:$K$957,COLUMN(K63),FALSE),0)</f>
        <v>0</v>
      </c>
      <c r="L63" s="33">
        <f t="shared" si="0"/>
        <v>60923.51</v>
      </c>
      <c r="M63" s="48"/>
    </row>
    <row r="64" spans="1:13" x14ac:dyDescent="0.25">
      <c r="A64" s="33">
        <f>'2.0 Input│Historic Capex'!A66</f>
        <v>52</v>
      </c>
      <c r="B64" s="23" t="str">
        <f>'2.0 Input│Historic Capex'!B66</f>
        <v>Dandenong external surface repainting</v>
      </c>
      <c r="C64" s="7" t="str">
        <f>'2.0 Input│Historic Capex'!C66</f>
        <v>Buildings</v>
      </c>
      <c r="D64" s="7" t="str">
        <f>'2.0 Input│Historic Capex'!D66</f>
        <v>Non-System</v>
      </c>
      <c r="G64" s="33">
        <f>IFERROR(VLOOKUP($A64,'2.0 Input│Historic Capex'!$A$15:$K$957,COLUMN(G64),FALSE),0)</f>
        <v>0</v>
      </c>
      <c r="H64" s="33">
        <f>IFERROR(VLOOKUP($A64,'2.0 Input│Historic Capex'!$A$15:$K$957,COLUMN(H64),FALSE),0)</f>
        <v>0</v>
      </c>
      <c r="I64" s="33">
        <f>IFERROR(VLOOKUP($A64,'2.0 Input│Historic Capex'!$A$15:$K$957,COLUMN(I64),FALSE),0)</f>
        <v>0</v>
      </c>
      <c r="J64" s="33">
        <f>IFERROR(VLOOKUP($A64,'2.0 Input│Historic Capex'!$A$15:$K$957,COLUMN(J64),FALSE),0)</f>
        <v>0</v>
      </c>
      <c r="K64" s="33">
        <f>IFERROR(VLOOKUP($A64,'2.0 Input│Historic Capex'!$A$15:$K$957,COLUMN(K64),FALSE),0)</f>
        <v>0</v>
      </c>
      <c r="L64" s="33">
        <f t="shared" si="0"/>
        <v>0</v>
      </c>
      <c r="M64" s="48"/>
    </row>
    <row r="65" spans="1:15" x14ac:dyDescent="0.25">
      <c r="A65" s="33">
        <f>'2.0 Input│Historic Capex'!A67</f>
        <v>53</v>
      </c>
      <c r="B65" s="23" t="str">
        <f>'2.0 Input│Historic Capex'!B67</f>
        <v>Dandenong Office Purchases</v>
      </c>
      <c r="C65" s="7" t="str">
        <f>'2.0 Input│Historic Capex'!C67</f>
        <v>Other</v>
      </c>
      <c r="D65" s="7" t="str">
        <f>'2.0 Input│Historic Capex'!D67</f>
        <v>Non-System</v>
      </c>
      <c r="G65" s="33">
        <f>IFERROR(VLOOKUP($A65,'2.0 Input│Historic Capex'!$A$15:$K$957,COLUMN(G65),FALSE),0)</f>
        <v>8861.6981199999991</v>
      </c>
      <c r="H65" s="33">
        <f>IFERROR(VLOOKUP($A65,'2.0 Input│Historic Capex'!$A$15:$K$957,COLUMN(H65),FALSE),0)</f>
        <v>34769.949999999997</v>
      </c>
      <c r="I65" s="33">
        <f>IFERROR(VLOOKUP($A65,'2.0 Input│Historic Capex'!$A$15:$K$957,COLUMN(I65),FALSE),0)</f>
        <v>31686.217720000004</v>
      </c>
      <c r="J65" s="33">
        <f>IFERROR(VLOOKUP($A65,'2.0 Input│Historic Capex'!$A$15:$K$957,COLUMN(J65),FALSE),0)</f>
        <v>0</v>
      </c>
      <c r="K65" s="33">
        <f>IFERROR(VLOOKUP($A65,'2.0 Input│Historic Capex'!$A$15:$K$957,COLUMN(K65),FALSE),0)</f>
        <v>0</v>
      </c>
      <c r="L65" s="33">
        <f t="shared" si="0"/>
        <v>75317.865839999999</v>
      </c>
      <c r="M65" s="48"/>
    </row>
    <row r="66" spans="1:15" x14ac:dyDescent="0.25">
      <c r="A66" s="33">
        <f>'2.0 Input│Historic Capex'!A68</f>
        <v>54</v>
      </c>
      <c r="B66" s="23" t="str">
        <f>'2.0 Input│Historic Capex'!B68</f>
        <v>Dandenong Site - Storage shed</v>
      </c>
      <c r="C66" s="7" t="str">
        <f>'2.0 Input│Historic Capex'!C68</f>
        <v>Buildings</v>
      </c>
      <c r="D66" s="7" t="str">
        <f>'2.0 Input│Historic Capex'!D68</f>
        <v>Non-System</v>
      </c>
      <c r="G66" s="33">
        <f>IFERROR(VLOOKUP($A66,'2.0 Input│Historic Capex'!$A$15:$K$957,COLUMN(G66),FALSE),0)</f>
        <v>11857.7292</v>
      </c>
      <c r="H66" s="33">
        <f>IFERROR(VLOOKUP($A66,'2.0 Input│Historic Capex'!$A$15:$K$957,COLUMN(H66),FALSE),0)</f>
        <v>66978.215700000001</v>
      </c>
      <c r="I66" s="33">
        <f>IFERROR(VLOOKUP($A66,'2.0 Input│Historic Capex'!$A$15:$K$957,COLUMN(I66),FALSE),0)</f>
        <v>0</v>
      </c>
      <c r="J66" s="33">
        <f>IFERROR(VLOOKUP($A66,'2.0 Input│Historic Capex'!$A$15:$K$957,COLUMN(J66),FALSE),0)</f>
        <v>0</v>
      </c>
      <c r="K66" s="33">
        <f>IFERROR(VLOOKUP($A66,'2.0 Input│Historic Capex'!$A$15:$K$957,COLUMN(K66),FALSE),0)</f>
        <v>0</v>
      </c>
      <c r="L66" s="33">
        <f t="shared" si="0"/>
        <v>78835.944900000002</v>
      </c>
      <c r="M66" s="48"/>
    </row>
    <row r="67" spans="1:15" x14ac:dyDescent="0.25">
      <c r="A67" s="33">
        <f>'2.0 Input│Historic Capex'!A69</f>
        <v>55</v>
      </c>
      <c r="B67" s="23" t="str">
        <f>'2.0 Input│Historic Capex'!B69</f>
        <v>Pigging - Tracking and locating tools</v>
      </c>
      <c r="C67" s="7" t="str">
        <f>'2.0 Input│Historic Capex'!C69</f>
        <v>Other</v>
      </c>
      <c r="D67" s="7" t="s">
        <v>246</v>
      </c>
      <c r="G67" s="33">
        <f>IFERROR(VLOOKUP($A67,'2.0 Input│Historic Capex'!$A$15:$K$957,COLUMN(G67),FALSE),0)</f>
        <v>0</v>
      </c>
      <c r="H67" s="33">
        <f>IFERROR(VLOOKUP($A67,'2.0 Input│Historic Capex'!$A$15:$K$957,COLUMN(H67),FALSE),0)</f>
        <v>0</v>
      </c>
      <c r="I67" s="33">
        <f>IFERROR(VLOOKUP($A67,'2.0 Input│Historic Capex'!$A$15:$K$957,COLUMN(I67),FALSE),0)</f>
        <v>0</v>
      </c>
      <c r="J67" s="33">
        <f>IFERROR(VLOOKUP($A67,'2.0 Input│Historic Capex'!$A$15:$K$957,COLUMN(J67),FALSE),0)</f>
        <v>0</v>
      </c>
      <c r="K67" s="33">
        <f>IFERROR(VLOOKUP($A67,'2.0 Input│Historic Capex'!$A$15:$K$957,COLUMN(K67),FALSE),0)</f>
        <v>0</v>
      </c>
      <c r="L67" s="33">
        <f t="shared" si="0"/>
        <v>0</v>
      </c>
    </row>
    <row r="68" spans="1:15" x14ac:dyDescent="0.25">
      <c r="A68" s="33">
        <f>'2.0 Input│Historic Capex'!A70</f>
        <v>56</v>
      </c>
      <c r="B68" s="23" t="str">
        <f>'2.0 Input│Historic Capex'!B70</f>
        <v>Pigging - Two portable liquid collectors for pigging</v>
      </c>
      <c r="C68" s="7" t="str">
        <f>'2.0 Input│Historic Capex'!C70</f>
        <v>Other</v>
      </c>
      <c r="D68" s="7" t="s">
        <v>246</v>
      </c>
      <c r="G68" s="33">
        <f>IFERROR(VLOOKUP($A68,'2.0 Input│Historic Capex'!$A$15:$K$957,COLUMN(G68),FALSE),0)</f>
        <v>0</v>
      </c>
      <c r="H68" s="33">
        <f>IFERROR(VLOOKUP($A68,'2.0 Input│Historic Capex'!$A$15:$K$957,COLUMN(H68),FALSE),0)</f>
        <v>0</v>
      </c>
      <c r="I68" s="33">
        <f>IFERROR(VLOOKUP($A68,'2.0 Input│Historic Capex'!$A$15:$K$957,COLUMN(I68),FALSE),0)</f>
        <v>0</v>
      </c>
      <c r="J68" s="33">
        <f>IFERROR(VLOOKUP($A68,'2.0 Input│Historic Capex'!$A$15:$K$957,COLUMN(J68),FALSE),0)</f>
        <v>0</v>
      </c>
      <c r="K68" s="33">
        <f>IFERROR(VLOOKUP($A68,'2.0 Input│Historic Capex'!$A$15:$K$957,COLUMN(K68),FALSE),0)</f>
        <v>0</v>
      </c>
      <c r="L68" s="33">
        <f t="shared" si="0"/>
        <v>0</v>
      </c>
    </row>
    <row r="69" spans="1:15" x14ac:dyDescent="0.25">
      <c r="A69" s="33">
        <f>'2.0 Input│Historic Capex'!A71</f>
        <v>57</v>
      </c>
      <c r="B69" s="23" t="str">
        <f>'2.0 Input│Historic Capex'!B71</f>
        <v>Pigging -Two portable dust collectors for pigging</v>
      </c>
      <c r="C69" s="7" t="str">
        <f>'2.0 Input│Historic Capex'!C71</f>
        <v>Other</v>
      </c>
      <c r="D69" s="7" t="s">
        <v>246</v>
      </c>
      <c r="G69" s="33">
        <f>IFERROR(VLOOKUP($A69,'2.0 Input│Historic Capex'!$A$15:$K$957,COLUMN(G69),FALSE),0)</f>
        <v>0</v>
      </c>
      <c r="H69" s="33">
        <f>IFERROR(VLOOKUP($A69,'2.0 Input│Historic Capex'!$A$15:$K$957,COLUMN(H69),FALSE),0)</f>
        <v>0</v>
      </c>
      <c r="I69" s="33">
        <f>IFERROR(VLOOKUP($A69,'2.0 Input│Historic Capex'!$A$15:$K$957,COLUMN(I69),FALSE),0)</f>
        <v>0</v>
      </c>
      <c r="J69" s="33">
        <f>IFERROR(VLOOKUP($A69,'2.0 Input│Historic Capex'!$A$15:$K$957,COLUMN(J69),FALSE),0)</f>
        <v>0</v>
      </c>
      <c r="K69" s="33">
        <f>IFERROR(VLOOKUP($A69,'2.0 Input│Historic Capex'!$A$15:$K$957,COLUMN(K69),FALSE),0)</f>
        <v>0</v>
      </c>
      <c r="L69" s="33">
        <f t="shared" si="0"/>
        <v>0</v>
      </c>
    </row>
    <row r="70" spans="1:15" x14ac:dyDescent="0.25">
      <c r="A70" s="33">
        <f>'2.0 Input│Historic Capex'!A72</f>
        <v>58</v>
      </c>
      <c r="B70" s="23" t="str">
        <f>'2.0 Input│Historic Capex'!B72</f>
        <v>Control Room - Additonal OE monitor</v>
      </c>
      <c r="C70" s="7" t="str">
        <f>'2.0 Input│Historic Capex'!C72</f>
        <v>Other</v>
      </c>
      <c r="D70" s="7" t="str">
        <f>'2.0 Input│Historic Capex'!D72</f>
        <v>Non-System</v>
      </c>
      <c r="G70" s="33">
        <f>IFERROR(VLOOKUP($A70,'2.0 Input│Historic Capex'!$A$15:$K$957,COLUMN(G70),FALSE),0)</f>
        <v>0</v>
      </c>
      <c r="H70" s="33">
        <f>IFERROR(VLOOKUP($A70,'2.0 Input│Historic Capex'!$A$15:$K$957,COLUMN(H70),FALSE),0)</f>
        <v>0</v>
      </c>
      <c r="I70" s="33">
        <f>IFERROR(VLOOKUP($A70,'2.0 Input│Historic Capex'!$A$15:$K$957,COLUMN(I70),FALSE),0)</f>
        <v>0</v>
      </c>
      <c r="J70" s="33">
        <f>IFERROR(VLOOKUP($A70,'2.0 Input│Historic Capex'!$A$15:$K$957,COLUMN(J70),FALSE),0)</f>
        <v>0</v>
      </c>
      <c r="K70" s="33">
        <f>IFERROR(VLOOKUP($A70,'2.0 Input│Historic Capex'!$A$15:$K$957,COLUMN(K70),FALSE),0)</f>
        <v>0</v>
      </c>
      <c r="L70" s="33">
        <f t="shared" si="0"/>
        <v>0</v>
      </c>
      <c r="M70" s="48"/>
    </row>
    <row r="71" spans="1:15" x14ac:dyDescent="0.25">
      <c r="A71" s="33">
        <f>'2.0 Input│Historic Capex'!A73</f>
        <v>59</v>
      </c>
      <c r="B71" s="23" t="str">
        <f>'2.0 Input│Historic Capex'!B73</f>
        <v>SCADA - Comms upgrade to IP network-VTS only</v>
      </c>
      <c r="C71" s="7" t="str">
        <f>'2.0 Input│Historic Capex'!C73</f>
        <v>Other</v>
      </c>
      <c r="D71" s="7" t="s">
        <v>246</v>
      </c>
      <c r="G71" s="33">
        <f>IFERROR(VLOOKUP($A71,'2.0 Input│Historic Capex'!$A$15:$K$957,COLUMN(G71),FALSE),0)</f>
        <v>0</v>
      </c>
      <c r="H71" s="33">
        <f>IFERROR(VLOOKUP($A71,'2.0 Input│Historic Capex'!$A$15:$K$957,COLUMN(H71),FALSE),0)</f>
        <v>0</v>
      </c>
      <c r="I71" s="33">
        <f>IFERROR(VLOOKUP($A71,'2.0 Input│Historic Capex'!$A$15:$K$957,COLUMN(I71),FALSE),0)</f>
        <v>0</v>
      </c>
      <c r="J71" s="33">
        <f>IFERROR(VLOOKUP($A71,'2.0 Input│Historic Capex'!$A$15:$K$957,COLUMN(J71),FALSE),0)</f>
        <v>55925</v>
      </c>
      <c r="K71" s="33">
        <f>IFERROR(VLOOKUP($A71,'2.0 Input│Historic Capex'!$A$15:$K$957,COLUMN(K71),FALSE),0)</f>
        <v>1000000</v>
      </c>
      <c r="L71" s="33">
        <f t="shared" si="0"/>
        <v>1055925</v>
      </c>
      <c r="M71" s="48"/>
    </row>
    <row r="72" spans="1:15" x14ac:dyDescent="0.25">
      <c r="A72" s="33">
        <f>'2.0 Input│Historic Capex'!A74</f>
        <v>60</v>
      </c>
      <c r="B72" s="23" t="str">
        <f>'2.0 Input│Historic Capex'!B74</f>
        <v>SCADA - IT security</v>
      </c>
      <c r="C72" s="7" t="str">
        <f>'2.0 Input│Historic Capex'!C74</f>
        <v>Other</v>
      </c>
      <c r="D72" s="7" t="s">
        <v>246</v>
      </c>
      <c r="G72" s="33">
        <f>IFERROR(VLOOKUP($A72,'2.0 Input│Historic Capex'!$A$15:$K$957,COLUMN(G72),FALSE),0)</f>
        <v>0</v>
      </c>
      <c r="H72" s="33">
        <f>IFERROR(VLOOKUP($A72,'2.0 Input│Historic Capex'!$A$15:$K$957,COLUMN(H72),FALSE),0)</f>
        <v>0</v>
      </c>
      <c r="I72" s="33">
        <f>IFERROR(VLOOKUP($A72,'2.0 Input│Historic Capex'!$A$15:$K$957,COLUMN(I72),FALSE),0)</f>
        <v>0</v>
      </c>
      <c r="J72" s="33">
        <f>IFERROR(VLOOKUP($A72,'2.0 Input│Historic Capex'!$A$15:$K$957,COLUMN(J72),FALSE),0)</f>
        <v>0</v>
      </c>
      <c r="K72" s="33">
        <f>IFERROR(VLOOKUP($A72,'2.0 Input│Historic Capex'!$A$15:$K$957,COLUMN(K72),FALSE),0)</f>
        <v>0</v>
      </c>
      <c r="L72" s="33">
        <f t="shared" si="0"/>
        <v>0</v>
      </c>
      <c r="M72" s="48"/>
    </row>
    <row r="73" spans="1:15" x14ac:dyDescent="0.25">
      <c r="A73" s="33">
        <f>'2.0 Input│Historic Capex'!A75</f>
        <v>61</v>
      </c>
      <c r="B73" s="23" t="str">
        <f>'2.0 Input│Historic Capex'!B75</f>
        <v>SCADA - Remote maintenance and engineering workstations [Control Room, Gooding, Brooklyn CS&amp;CG, Wollert CS&amp;CG, Springhurst, Iona]</v>
      </c>
      <c r="C73" s="7" t="str">
        <f>'2.0 Input│Historic Capex'!C75</f>
        <v>Other</v>
      </c>
      <c r="D73" s="7" t="s">
        <v>246</v>
      </c>
      <c r="G73" s="33">
        <f>IFERROR(VLOOKUP($A73,'2.0 Input│Historic Capex'!$A$15:$K$957,COLUMN(G73),FALSE),0)</f>
        <v>0</v>
      </c>
      <c r="H73" s="33">
        <f>IFERROR(VLOOKUP($A73,'2.0 Input│Historic Capex'!$A$15:$K$957,COLUMN(H73),FALSE),0)</f>
        <v>0</v>
      </c>
      <c r="I73" s="33">
        <f>IFERROR(VLOOKUP($A73,'2.0 Input│Historic Capex'!$A$15:$K$957,COLUMN(I73),FALSE),0)</f>
        <v>0</v>
      </c>
      <c r="J73" s="33">
        <f>IFERROR(VLOOKUP($A73,'2.0 Input│Historic Capex'!$A$15:$K$957,COLUMN(J73),FALSE),0)</f>
        <v>0</v>
      </c>
      <c r="K73" s="33">
        <f>IFERROR(VLOOKUP($A73,'2.0 Input│Historic Capex'!$A$15:$K$957,COLUMN(K73),FALSE),0)</f>
        <v>0</v>
      </c>
      <c r="L73" s="33">
        <f t="shared" si="0"/>
        <v>0</v>
      </c>
      <c r="M73" s="48"/>
    </row>
    <row r="74" spans="1:15" x14ac:dyDescent="0.25">
      <c r="A74" s="33">
        <f>'2.0 Input│Historic Capex'!A76</f>
        <v>62</v>
      </c>
      <c r="B74" s="23" t="str">
        <f>'2.0 Input│Historic Capex'!B76</f>
        <v>SCADA - RTU/ PLC/HMI Development and Test bench [PC, iFix, Control Logix, Bristol Designer Tools]</v>
      </c>
      <c r="C74" s="7" t="str">
        <f>'2.0 Input│Historic Capex'!C76</f>
        <v>Other</v>
      </c>
      <c r="D74" s="7" t="s">
        <v>246</v>
      </c>
      <c r="G74" s="33">
        <f>IFERROR(VLOOKUP($A74,'2.0 Input│Historic Capex'!$A$15:$K$957,COLUMN(G74),FALSE),0)</f>
        <v>0</v>
      </c>
      <c r="H74" s="33">
        <f>IFERROR(VLOOKUP($A74,'2.0 Input│Historic Capex'!$A$15:$K$957,COLUMN(H74),FALSE),0)</f>
        <v>0</v>
      </c>
      <c r="I74" s="33">
        <f>IFERROR(VLOOKUP($A74,'2.0 Input│Historic Capex'!$A$15:$K$957,COLUMN(I74),FALSE),0)</f>
        <v>0</v>
      </c>
      <c r="J74" s="33">
        <f>IFERROR(VLOOKUP($A74,'2.0 Input│Historic Capex'!$A$15:$K$957,COLUMN(J74),FALSE),0)</f>
        <v>0</v>
      </c>
      <c r="K74" s="33">
        <f>IFERROR(VLOOKUP($A74,'2.0 Input│Historic Capex'!$A$15:$K$957,COLUMN(K74),FALSE),0)</f>
        <v>0</v>
      </c>
      <c r="L74" s="33">
        <f t="shared" si="0"/>
        <v>0</v>
      </c>
      <c r="M74" s="48"/>
    </row>
    <row r="75" spans="1:15" x14ac:dyDescent="0.25">
      <c r="A75" s="33">
        <f>'2.0 Input│Historic Capex'!A77</f>
        <v>63</v>
      </c>
      <c r="B75" s="23" t="str">
        <f>'2.0 Input│Historic Capex'!B77</f>
        <v>SCADA System Upgrade</v>
      </c>
      <c r="C75" s="7" t="str">
        <f>'2.0 Input│Historic Capex'!C77</f>
        <v>Other</v>
      </c>
      <c r="D75" s="7" t="s">
        <v>246</v>
      </c>
      <c r="G75" s="33">
        <f>IFERROR(VLOOKUP($A75,'2.0 Input│Historic Capex'!$A$15:$K$957,COLUMN(G75),FALSE),0)</f>
        <v>0</v>
      </c>
      <c r="H75" s="33">
        <f>IFERROR(VLOOKUP($A75,'2.0 Input│Historic Capex'!$A$15:$K$957,COLUMN(H75),FALSE),0)</f>
        <v>0</v>
      </c>
      <c r="I75" s="33">
        <f>IFERROR(VLOOKUP($A75,'2.0 Input│Historic Capex'!$A$15:$K$957,COLUMN(I75),FALSE),0)</f>
        <v>25383.25</v>
      </c>
      <c r="J75" s="33">
        <f>IFERROR(VLOOKUP($A75,'2.0 Input│Historic Capex'!$A$15:$K$957,COLUMN(J75),FALSE),0)</f>
        <v>113039.53</v>
      </c>
      <c r="K75" s="33">
        <f>IFERROR(VLOOKUP($A75,'2.0 Input│Historic Capex'!$A$15:$K$957,COLUMN(K75),FALSE),0)</f>
        <v>450000</v>
      </c>
      <c r="L75" s="33">
        <f t="shared" si="0"/>
        <v>588422.78</v>
      </c>
      <c r="M75" s="48"/>
    </row>
    <row r="76" spans="1:15" x14ac:dyDescent="0.25">
      <c r="A76" s="33">
        <f>'2.0 Input│Historic Capex'!A78</f>
        <v>64</v>
      </c>
      <c r="B76" s="23" t="str">
        <f>'2.0 Input│Historic Capex'!B78</f>
        <v>Dandenong Building exterior coatings</v>
      </c>
      <c r="C76" s="7" t="str">
        <f>'2.0 Input│Historic Capex'!C78</f>
        <v>Buildings</v>
      </c>
      <c r="D76" s="7" t="str">
        <f>'2.0 Input│Historic Capex'!D78</f>
        <v>Non-System</v>
      </c>
      <c r="G76" s="33">
        <f>IFERROR(VLOOKUP($A76,'2.0 Input│Historic Capex'!$A$15:$K$957,COLUMN(G76),FALSE),0)</f>
        <v>0</v>
      </c>
      <c r="H76" s="33">
        <f>IFERROR(VLOOKUP($A76,'2.0 Input│Historic Capex'!$A$15:$K$957,COLUMN(H76),FALSE),0)</f>
        <v>0</v>
      </c>
      <c r="I76" s="33">
        <f>IFERROR(VLOOKUP($A76,'2.0 Input│Historic Capex'!$A$15:$K$957,COLUMN(I76),FALSE),0)</f>
        <v>0</v>
      </c>
      <c r="J76" s="33">
        <f>IFERROR(VLOOKUP($A76,'2.0 Input│Historic Capex'!$A$15:$K$957,COLUMN(J76),FALSE),0)</f>
        <v>0</v>
      </c>
      <c r="K76" s="33">
        <f>IFERROR(VLOOKUP($A76,'2.0 Input│Historic Capex'!$A$15:$K$957,COLUMN(K76),FALSE),0)</f>
        <v>0</v>
      </c>
      <c r="L76" s="33">
        <f t="shared" si="0"/>
        <v>0</v>
      </c>
      <c r="M76" s="48"/>
    </row>
    <row r="77" spans="1:15" x14ac:dyDescent="0.25">
      <c r="A77" s="33">
        <f>'2.0 Input│Historic Capex'!A79</f>
        <v>65</v>
      </c>
      <c r="B77" s="23" t="str">
        <f>'2.0 Input│Historic Capex'!B79</f>
        <v>Dandenong site fire mains replacement</v>
      </c>
      <c r="C77" s="7" t="str">
        <f>'2.0 Input│Historic Capex'!C79</f>
        <v>Buildings</v>
      </c>
      <c r="D77" s="7" t="str">
        <f>'2.0 Input│Historic Capex'!D79</f>
        <v>Non-System</v>
      </c>
      <c r="G77" s="33">
        <f>IFERROR(VLOOKUP($A77,'2.0 Input│Historic Capex'!$A$15:$K$957,COLUMN(G77),FALSE),0)</f>
        <v>4961.33781</v>
      </c>
      <c r="H77" s="33">
        <f>IFERROR(VLOOKUP($A77,'2.0 Input│Historic Capex'!$A$15:$K$957,COLUMN(H77),FALSE),0)</f>
        <v>88164.18140999999</v>
      </c>
      <c r="I77" s="33">
        <f>IFERROR(VLOOKUP($A77,'2.0 Input│Historic Capex'!$A$15:$K$957,COLUMN(I77),FALSE),0)</f>
        <v>1020411.51696</v>
      </c>
      <c r="J77" s="33">
        <f>IFERROR(VLOOKUP($A77,'2.0 Input│Historic Capex'!$A$15:$K$957,COLUMN(J77),FALSE),0)</f>
        <v>30176.035049999999</v>
      </c>
      <c r="K77" s="33">
        <f>IFERROR(VLOOKUP($A77,'2.0 Input│Historic Capex'!$A$15:$K$957,COLUMN(K77),FALSE),0)</f>
        <v>47050</v>
      </c>
      <c r="L77" s="33">
        <f t="shared" si="0"/>
        <v>1190763.0712300001</v>
      </c>
      <c r="M77" s="48"/>
    </row>
    <row r="78" spans="1:15" x14ac:dyDescent="0.25">
      <c r="A78" s="33">
        <f>'2.0 Input│Historic Capex'!A80</f>
        <v>66</v>
      </c>
      <c r="B78" s="23" t="str">
        <f>'2.0 Input│Historic Capex'!B80</f>
        <v>Brooklyn guttering</v>
      </c>
      <c r="C78" s="7" t="str">
        <f>'2.0 Input│Historic Capex'!C80</f>
        <v>Buildings</v>
      </c>
      <c r="D78" s="7" t="str">
        <f>'2.0 Input│Historic Capex'!D80</f>
        <v>Non-System</v>
      </c>
      <c r="G78" s="33">
        <f>IFERROR(VLOOKUP($A78,'2.0 Input│Historic Capex'!$A$15:$K$957,COLUMN(G78),FALSE),0)</f>
        <v>0</v>
      </c>
      <c r="H78" s="33">
        <f>IFERROR(VLOOKUP($A78,'2.0 Input│Historic Capex'!$A$15:$K$957,COLUMN(H78),FALSE),0)</f>
        <v>0</v>
      </c>
      <c r="I78" s="33">
        <f>IFERROR(VLOOKUP($A78,'2.0 Input│Historic Capex'!$A$15:$K$957,COLUMN(I78),FALSE),0)</f>
        <v>0</v>
      </c>
      <c r="J78" s="33">
        <f>IFERROR(VLOOKUP($A78,'2.0 Input│Historic Capex'!$A$15:$K$957,COLUMN(J78),FALSE),0)</f>
        <v>0</v>
      </c>
      <c r="K78" s="33">
        <f>IFERROR(VLOOKUP($A78,'2.0 Input│Historic Capex'!$A$15:$K$957,COLUMN(K78),FALSE),0)</f>
        <v>0</v>
      </c>
      <c r="L78" s="33">
        <f t="shared" ref="L78:L137" si="1">SUM(G78:K78)</f>
        <v>0</v>
      </c>
      <c r="M78" s="48"/>
    </row>
    <row r="79" spans="1:15" x14ac:dyDescent="0.25">
      <c r="A79" s="33">
        <f>'2.0 Input│Historic Capex'!A81</f>
        <v>67</v>
      </c>
      <c r="B79" s="23" t="str">
        <f>'2.0 Input│Historic Capex'!B81</f>
        <v>Wollert Control Room guttering</v>
      </c>
      <c r="C79" s="7" t="str">
        <f>'2.0 Input│Historic Capex'!C81</f>
        <v>Buildings</v>
      </c>
      <c r="D79" s="7" t="str">
        <f>'2.0 Input│Historic Capex'!D81</f>
        <v>Non-System</v>
      </c>
      <c r="G79" s="33">
        <f>IFERROR(VLOOKUP($A79,'2.0 Input│Historic Capex'!$A$15:$K$957,COLUMN(G79),FALSE),0)</f>
        <v>0</v>
      </c>
      <c r="H79" s="33">
        <f>IFERROR(VLOOKUP($A79,'2.0 Input│Historic Capex'!$A$15:$K$957,COLUMN(H79),FALSE),0)</f>
        <v>0</v>
      </c>
      <c r="I79" s="33">
        <f>IFERROR(VLOOKUP($A79,'2.0 Input│Historic Capex'!$A$15:$K$957,COLUMN(I79),FALSE),0)</f>
        <v>0</v>
      </c>
      <c r="J79" s="33">
        <f>IFERROR(VLOOKUP($A79,'2.0 Input│Historic Capex'!$A$15:$K$957,COLUMN(J79),FALSE),0)</f>
        <v>0</v>
      </c>
      <c r="K79" s="33">
        <f>IFERROR(VLOOKUP($A79,'2.0 Input│Historic Capex'!$A$15:$K$957,COLUMN(K79),FALSE),0)</f>
        <v>0</v>
      </c>
      <c r="L79" s="33">
        <f t="shared" si="1"/>
        <v>0</v>
      </c>
      <c r="M79" s="48"/>
    </row>
    <row r="80" spans="1:15" x14ac:dyDescent="0.25">
      <c r="A80" s="33">
        <f>'2.0 Input│Historic Capex'!A82</f>
        <v>68</v>
      </c>
      <c r="B80" s="23" t="str">
        <f>'2.0 Input│Historic Capex'!B82</f>
        <v>Corporate IT</v>
      </c>
      <c r="C80" s="7" t="str">
        <f>'2.0 Input│Historic Capex'!C82</f>
        <v>Other</v>
      </c>
      <c r="D80" s="7" t="str">
        <f>'2.0 Input│Historic Capex'!D82</f>
        <v>Non-System</v>
      </c>
      <c r="G80" s="33">
        <f>IFERROR(VLOOKUP($A80,'2.0 Input│Historic Capex'!$A$15:$K$957,COLUMN(G80),FALSE),0)</f>
        <v>211241.59609766386</v>
      </c>
      <c r="H80" s="33">
        <f>IFERROR(VLOOKUP($A80,'2.0 Input│Historic Capex'!$A$15:$K$957,COLUMN(H80),FALSE),0)</f>
        <v>302736.87171848048</v>
      </c>
      <c r="I80" s="33">
        <f>IFERROR(VLOOKUP($A80,'2.0 Input│Historic Capex'!$A$15:$K$957,COLUMN(I80),FALSE),0)</f>
        <v>276048.92102265212</v>
      </c>
      <c r="J80" s="33">
        <f>IFERROR(VLOOKUP($A80,'2.0 Input│Historic Capex'!$A$15:$K$957,COLUMN(J80),FALSE),0)</f>
        <v>374324.34725222865</v>
      </c>
      <c r="K80" s="23">
        <f>IFERROR(VLOOKUP($A80,'2.0 Input│Historic Capex'!$A$15:$K$957,COLUMN(K80),FALSE),0)</f>
        <v>0.27530366714927368</v>
      </c>
      <c r="L80" s="33">
        <f t="shared" si="1"/>
        <v>1164352.0113946924</v>
      </c>
      <c r="M80" s="48"/>
      <c r="O80" s="58"/>
    </row>
    <row r="81" spans="1:13" x14ac:dyDescent="0.25">
      <c r="A81" s="33">
        <f>'2.0 Input│Historic Capex'!A83</f>
        <v>69</v>
      </c>
      <c r="B81" s="23" t="str">
        <f>'2.0 Input│Historic Capex'!B83</f>
        <v>Liquid management - Brooklyn</v>
      </c>
      <c r="C81" s="7" t="str">
        <f>'2.0 Input│Historic Capex'!C83</f>
        <v>City Gates &amp; Field Regs</v>
      </c>
      <c r="D81" s="7" t="str">
        <f>'2.0 Input│Historic Capex'!D83</f>
        <v>Replacement</v>
      </c>
      <c r="G81" s="33">
        <f>IFERROR(VLOOKUP($A81,'2.0 Input│Historic Capex'!$A$15:$K$957,COLUMN(G81),FALSE),0)</f>
        <v>0</v>
      </c>
      <c r="H81" s="33">
        <f>IFERROR(VLOOKUP($A81,'2.0 Input│Historic Capex'!$A$15:$K$957,COLUMN(H81),FALSE),0)</f>
        <v>0</v>
      </c>
      <c r="I81" s="33">
        <f>IFERROR(VLOOKUP($A81,'2.0 Input│Historic Capex'!$A$15:$K$957,COLUMN(I81),FALSE),0)</f>
        <v>0</v>
      </c>
      <c r="J81" s="33">
        <f>IFERROR(VLOOKUP($A81,'2.0 Input│Historic Capex'!$A$15:$K$957,COLUMN(J81),FALSE),0)</f>
        <v>0</v>
      </c>
      <c r="K81" s="33">
        <f>IFERROR(VLOOKUP($A81,'2.0 Input│Historic Capex'!$A$15:$K$957,COLUMN(K81),FALSE),0)</f>
        <v>0</v>
      </c>
      <c r="L81" s="33">
        <f t="shared" si="1"/>
        <v>0</v>
      </c>
    </row>
    <row r="82" spans="1:13" x14ac:dyDescent="0.25">
      <c r="A82" s="33">
        <f>'2.0 Input│Historic Capex'!A84</f>
        <v>70</v>
      </c>
      <c r="B82" s="23" t="str">
        <f>'2.0 Input│Historic Capex'!B84</f>
        <v>Liquid management - Gooding</v>
      </c>
      <c r="C82" s="7" t="str">
        <f>'2.0 Input│Historic Capex'!C84</f>
        <v>City Gates &amp; Field Regs</v>
      </c>
      <c r="D82" s="7" t="str">
        <f>'2.0 Input│Historic Capex'!D84</f>
        <v>Replacement</v>
      </c>
      <c r="G82" s="33">
        <f>IFERROR(VLOOKUP($A82,'2.0 Input│Historic Capex'!$A$15:$K$957,COLUMN(G82),FALSE),0)</f>
        <v>0</v>
      </c>
      <c r="H82" s="33">
        <f>IFERROR(VLOOKUP($A82,'2.0 Input│Historic Capex'!$A$15:$K$957,COLUMN(H82),FALSE),0)</f>
        <v>0</v>
      </c>
      <c r="I82" s="33">
        <f>IFERROR(VLOOKUP($A82,'2.0 Input│Historic Capex'!$A$15:$K$957,COLUMN(I82),FALSE),0)</f>
        <v>0</v>
      </c>
      <c r="J82" s="33">
        <f>IFERROR(VLOOKUP($A82,'2.0 Input│Historic Capex'!$A$15:$K$957,COLUMN(J82),FALSE),0)</f>
        <v>0</v>
      </c>
      <c r="K82" s="33">
        <f>IFERROR(VLOOKUP($A82,'2.0 Input│Historic Capex'!$A$15:$K$957,COLUMN(K82),FALSE),0)</f>
        <v>0</v>
      </c>
      <c r="L82" s="33">
        <f t="shared" si="1"/>
        <v>0</v>
      </c>
    </row>
    <row r="83" spans="1:13" x14ac:dyDescent="0.25">
      <c r="A83" s="33">
        <f>'2.0 Input│Historic Capex'!A85</f>
        <v>71</v>
      </c>
      <c r="B83" s="23" t="str">
        <f>'2.0 Input│Historic Capex'!B85</f>
        <v>Liquid management - Longford</v>
      </c>
      <c r="C83" s="7" t="str">
        <f>'2.0 Input│Historic Capex'!C85</f>
        <v>City Gates &amp; Field Regs</v>
      </c>
      <c r="D83" s="7" t="str">
        <f>'2.0 Input│Historic Capex'!D85</f>
        <v>Replacement</v>
      </c>
      <c r="G83" s="33">
        <f>IFERROR(VLOOKUP($A83,'2.0 Input│Historic Capex'!$A$15:$K$957,COLUMN(G83),FALSE),0)</f>
        <v>-4131.05</v>
      </c>
      <c r="H83" s="33">
        <f>IFERROR(VLOOKUP($A83,'2.0 Input│Historic Capex'!$A$15:$K$957,COLUMN(H83),FALSE),0)</f>
        <v>0</v>
      </c>
      <c r="I83" s="33">
        <f>IFERROR(VLOOKUP($A83,'2.0 Input│Historic Capex'!$A$15:$K$957,COLUMN(I83),FALSE),0)</f>
        <v>0</v>
      </c>
      <c r="J83" s="33">
        <f>IFERROR(VLOOKUP($A83,'2.0 Input│Historic Capex'!$A$15:$K$957,COLUMN(J83),FALSE),0)</f>
        <v>0</v>
      </c>
      <c r="K83" s="33">
        <f>IFERROR(VLOOKUP($A83,'2.0 Input│Historic Capex'!$A$15:$K$957,COLUMN(K83),FALSE),0)</f>
        <v>0</v>
      </c>
      <c r="L83" s="33">
        <f t="shared" si="1"/>
        <v>-4131.05</v>
      </c>
    </row>
    <row r="84" spans="1:13" x14ac:dyDescent="0.25">
      <c r="A84" s="33">
        <f>'2.0 Input│Historic Capex'!A86</f>
        <v>72</v>
      </c>
      <c r="B84" s="23" t="str">
        <f>'2.0 Input│Historic Capex'!B86</f>
        <v>Liquid Management - Pakenham</v>
      </c>
      <c r="C84" s="7" t="str">
        <f>'2.0 Input│Historic Capex'!C86</f>
        <v>City Gates &amp; Field Regs</v>
      </c>
      <c r="D84" s="7" t="str">
        <f>'2.0 Input│Historic Capex'!D86</f>
        <v>Replacement</v>
      </c>
      <c r="G84" s="33">
        <f>IFERROR(VLOOKUP($A84,'2.0 Input│Historic Capex'!$A$15:$K$957,COLUMN(G84),FALSE),0)</f>
        <v>0</v>
      </c>
      <c r="H84" s="33">
        <f>IFERROR(VLOOKUP($A84,'2.0 Input│Historic Capex'!$A$15:$K$957,COLUMN(H84),FALSE),0)</f>
        <v>0</v>
      </c>
      <c r="I84" s="33">
        <f>IFERROR(VLOOKUP($A84,'2.0 Input│Historic Capex'!$A$15:$K$957,COLUMN(I84),FALSE),0)</f>
        <v>0</v>
      </c>
      <c r="J84" s="33">
        <f>IFERROR(VLOOKUP($A84,'2.0 Input│Historic Capex'!$A$15:$K$957,COLUMN(J84),FALSE),0)</f>
        <v>0</v>
      </c>
      <c r="K84" s="33">
        <f>IFERROR(VLOOKUP($A84,'2.0 Input│Historic Capex'!$A$15:$K$957,COLUMN(K84),FALSE),0)</f>
        <v>0</v>
      </c>
      <c r="L84" s="33">
        <f t="shared" si="1"/>
        <v>0</v>
      </c>
    </row>
    <row r="85" spans="1:13" x14ac:dyDescent="0.25">
      <c r="A85" s="33">
        <f>'2.0 Input│Historic Capex'!A87</f>
        <v>73</v>
      </c>
      <c r="B85" s="23" t="str">
        <f>'2.0 Input│Historic Capex'!B87</f>
        <v>CP - Cathodic Protection Replacement</v>
      </c>
      <c r="C85" s="7" t="str">
        <f>'2.0 Input│Historic Capex'!C87</f>
        <v>Pipelines</v>
      </c>
      <c r="D85" s="7" t="str">
        <f>'2.0 Input│Historic Capex'!D87</f>
        <v>Replacement</v>
      </c>
      <c r="G85" s="33">
        <f>IFERROR(VLOOKUP($A85,'2.0 Input│Historic Capex'!$A$15:$K$957,COLUMN(G85),FALSE),0)</f>
        <v>18725</v>
      </c>
      <c r="H85" s="33">
        <f>IFERROR(VLOOKUP($A85,'2.0 Input│Historic Capex'!$A$15:$K$957,COLUMN(H85),FALSE),0)</f>
        <v>98704</v>
      </c>
      <c r="I85" s="33">
        <f>IFERROR(VLOOKUP($A85,'2.0 Input│Historic Capex'!$A$15:$K$957,COLUMN(I85),FALSE),0)</f>
        <v>20000</v>
      </c>
      <c r="J85" s="33">
        <f>IFERROR(VLOOKUP($A85,'2.0 Input│Historic Capex'!$A$15:$K$957,COLUMN(J85),FALSE),0)</f>
        <v>89800</v>
      </c>
      <c r="K85" s="33">
        <f>IFERROR(VLOOKUP($A85,'2.0 Input│Historic Capex'!$A$15:$K$957,COLUMN(K85),FALSE),0)</f>
        <v>50000</v>
      </c>
      <c r="L85" s="33">
        <f t="shared" si="1"/>
        <v>277229</v>
      </c>
    </row>
    <row r="86" spans="1:13" x14ac:dyDescent="0.25">
      <c r="A86" s="33">
        <f>'2.0 Input│Historic Capex'!A88</f>
        <v>74</v>
      </c>
      <c r="B86" s="23" t="str">
        <f>'2.0 Input│Historic Capex'!B88</f>
        <v>CP - Corrosion Protection Testing Equipment</v>
      </c>
      <c r="C86" s="7" t="str">
        <f>'2.0 Input│Historic Capex'!C88</f>
        <v>Other</v>
      </c>
      <c r="D86" s="7" t="str">
        <f>'2.0 Input│Historic Capex'!D88</f>
        <v>Replacement</v>
      </c>
      <c r="G86" s="33">
        <f>IFERROR(VLOOKUP($A86,'2.0 Input│Historic Capex'!$A$15:$K$957,COLUMN(G86),FALSE),0)</f>
        <v>0</v>
      </c>
      <c r="H86" s="33">
        <f>IFERROR(VLOOKUP($A86,'2.0 Input│Historic Capex'!$A$15:$K$957,COLUMN(H86),FALSE),0)</f>
        <v>0</v>
      </c>
      <c r="I86" s="33">
        <f>IFERROR(VLOOKUP($A86,'2.0 Input│Historic Capex'!$A$15:$K$957,COLUMN(I86),FALSE),0)</f>
        <v>0</v>
      </c>
      <c r="J86" s="33">
        <f>IFERROR(VLOOKUP($A86,'2.0 Input│Historic Capex'!$A$15:$K$957,COLUMN(J86),FALSE),0)</f>
        <v>47690</v>
      </c>
      <c r="K86" s="33">
        <f>IFERROR(VLOOKUP($A86,'2.0 Input│Historic Capex'!$A$15:$K$957,COLUMN(K86),FALSE),0)</f>
        <v>0</v>
      </c>
      <c r="L86" s="33">
        <f t="shared" si="1"/>
        <v>47690</v>
      </c>
    </row>
    <row r="87" spans="1:13" x14ac:dyDescent="0.25">
      <c r="A87" s="33">
        <f>'2.0 Input│Historic Capex'!A89</f>
        <v>75</v>
      </c>
      <c r="B87" s="23" t="str">
        <f>'2.0 Input│Historic Capex'!B89</f>
        <v>Pig Trap - A Branch Valve on Pipeline 108 to Newport Install(124)</v>
      </c>
      <c r="C87" s="7" t="str">
        <f>'2.0 Input│Historic Capex'!C89</f>
        <v>Pipelines</v>
      </c>
      <c r="D87" s="7" t="str">
        <f>'2.0 Input│Historic Capex'!D89</f>
        <v>Replacement</v>
      </c>
      <c r="G87" s="33">
        <f>IFERROR(VLOOKUP($A87,'2.0 Input│Historic Capex'!$A$15:$K$957,COLUMN(G87),FALSE),0)</f>
        <v>0</v>
      </c>
      <c r="H87" s="33">
        <f>IFERROR(VLOOKUP($A87,'2.0 Input│Historic Capex'!$A$15:$K$957,COLUMN(H87),FALSE),0)</f>
        <v>0</v>
      </c>
      <c r="I87" s="33">
        <f>IFERROR(VLOOKUP($A87,'2.0 Input│Historic Capex'!$A$15:$K$957,COLUMN(I87),FALSE),0)</f>
        <v>20098.400000000001</v>
      </c>
      <c r="J87" s="33">
        <f>IFERROR(VLOOKUP($A87,'2.0 Input│Historic Capex'!$A$15:$K$957,COLUMN(J87),FALSE),0)</f>
        <v>868819.02</v>
      </c>
      <c r="K87" s="33">
        <f>IFERROR(VLOOKUP($A87,'2.0 Input│Historic Capex'!$A$15:$K$957,COLUMN(K87),FALSE),0)</f>
        <v>0</v>
      </c>
      <c r="L87" s="33">
        <f t="shared" si="1"/>
        <v>888917.42</v>
      </c>
      <c r="M87" s="48">
        <f>SUM(K87:K90,K97:K99)</f>
        <v>2430945.58</v>
      </c>
    </row>
    <row r="88" spans="1:13" x14ac:dyDescent="0.25">
      <c r="A88" s="33">
        <f>'2.0 Input│Historic Capex'!A90</f>
        <v>76</v>
      </c>
      <c r="B88" s="23" t="str">
        <f>'2.0 Input│Historic Capex'!B90</f>
        <v>Pig Trap - Dandenong to Princes Highway Pipeline Install (129)</v>
      </c>
      <c r="C88" s="7" t="str">
        <f>'2.0 Input│Historic Capex'!C90</f>
        <v>City Gates &amp; Field Regs</v>
      </c>
      <c r="D88" s="7" t="str">
        <f>'2.0 Input│Historic Capex'!D90</f>
        <v>Replacement</v>
      </c>
      <c r="G88" s="33">
        <f>IFERROR(VLOOKUP($A88,'2.0 Input│Historic Capex'!$A$15:$K$957,COLUMN(G88),FALSE),0)</f>
        <v>0</v>
      </c>
      <c r="H88" s="33">
        <f>IFERROR(VLOOKUP($A88,'2.0 Input│Historic Capex'!$A$15:$K$957,COLUMN(H88),FALSE),0)</f>
        <v>0</v>
      </c>
      <c r="I88" s="33">
        <f>IFERROR(VLOOKUP($A88,'2.0 Input│Historic Capex'!$A$15:$K$957,COLUMN(I88),FALSE),0)</f>
        <v>31113.5</v>
      </c>
      <c r="J88" s="33">
        <f>IFERROR(VLOOKUP($A88,'2.0 Input│Historic Capex'!$A$15:$K$957,COLUMN(J88),FALSE),0)</f>
        <v>350723.48</v>
      </c>
      <c r="K88" s="33">
        <f>IFERROR(VLOOKUP($A88,'2.0 Input│Historic Capex'!$A$15:$K$957,COLUMN(K88),FALSE),0)</f>
        <v>930945.58000000007</v>
      </c>
      <c r="L88" s="33">
        <f t="shared" si="1"/>
        <v>1312782.56</v>
      </c>
    </row>
    <row r="89" spans="1:13" x14ac:dyDescent="0.25">
      <c r="A89" s="33">
        <f>'2.0 Input│Historic Capex'!A91</f>
        <v>77</v>
      </c>
      <c r="B89" s="23" t="str">
        <f>'2.0 Input│Historic Capex'!B91</f>
        <v>Pig Trap - Laverton North to Laverton North Pipeline Install (162)</v>
      </c>
      <c r="C89" s="7" t="str">
        <f>'2.0 Input│Historic Capex'!C91</f>
        <v>City Gates &amp; Field Regs</v>
      </c>
      <c r="D89" s="7" t="str">
        <f>'2.0 Input│Historic Capex'!D91</f>
        <v>Replacement</v>
      </c>
      <c r="G89" s="33">
        <f>IFERROR(VLOOKUP($A89,'2.0 Input│Historic Capex'!$A$15:$K$957,COLUMN(G89),FALSE),0)</f>
        <v>0</v>
      </c>
      <c r="H89" s="33">
        <f>IFERROR(VLOOKUP($A89,'2.0 Input│Historic Capex'!$A$15:$K$957,COLUMN(H89),FALSE),0)</f>
        <v>0</v>
      </c>
      <c r="I89" s="33">
        <f>IFERROR(VLOOKUP($A89,'2.0 Input│Historic Capex'!$A$15:$K$957,COLUMN(I89),FALSE),0)</f>
        <v>0</v>
      </c>
      <c r="J89" s="33">
        <f>IFERROR(VLOOKUP($A89,'2.0 Input│Historic Capex'!$A$15:$K$957,COLUMN(J89),FALSE),0)</f>
        <v>0</v>
      </c>
      <c r="K89" s="33">
        <f>IFERROR(VLOOKUP($A89,'2.0 Input│Historic Capex'!$A$15:$K$957,COLUMN(K89),FALSE),0)</f>
        <v>0</v>
      </c>
      <c r="L89" s="33">
        <f t="shared" si="1"/>
        <v>0</v>
      </c>
    </row>
    <row r="90" spans="1:13" x14ac:dyDescent="0.25">
      <c r="A90" s="33">
        <f>'2.0 Input│Historic Capex'!A92</f>
        <v>78</v>
      </c>
      <c r="B90" s="23" t="str">
        <f>'2.0 Input│Historic Capex'!B92</f>
        <v>Pig Trap - Pakenham to Pakenham Pipeline Install (68)</v>
      </c>
      <c r="C90" s="7" t="str">
        <f>'2.0 Input│Historic Capex'!C92</f>
        <v>City Gates &amp; Field Regs</v>
      </c>
      <c r="D90" s="7" t="str">
        <f>'2.0 Input│Historic Capex'!D92</f>
        <v>Replacement</v>
      </c>
      <c r="G90" s="33">
        <f>IFERROR(VLOOKUP($A90,'2.0 Input│Historic Capex'!$A$15:$K$957,COLUMN(G90),FALSE),0)</f>
        <v>0</v>
      </c>
      <c r="H90" s="33">
        <f>IFERROR(VLOOKUP($A90,'2.0 Input│Historic Capex'!$A$15:$K$957,COLUMN(H90),FALSE),0)</f>
        <v>0</v>
      </c>
      <c r="I90" s="33">
        <f>IFERROR(VLOOKUP($A90,'2.0 Input│Historic Capex'!$A$15:$K$957,COLUMN(I90),FALSE),0)</f>
        <v>0</v>
      </c>
      <c r="J90" s="33">
        <f>IFERROR(VLOOKUP($A90,'2.0 Input│Historic Capex'!$A$15:$K$957,COLUMN(J90),FALSE),0)</f>
        <v>0</v>
      </c>
      <c r="K90" s="33">
        <f>IFERROR(VLOOKUP($A90,'2.0 Input│Historic Capex'!$A$15:$K$957,COLUMN(K90),FALSE),0)</f>
        <v>0</v>
      </c>
      <c r="L90" s="33">
        <f t="shared" si="1"/>
        <v>0</v>
      </c>
    </row>
    <row r="91" spans="1:13" x14ac:dyDescent="0.25">
      <c r="A91" s="33">
        <f>'2.0 Input│Historic Capex'!A93</f>
        <v>79</v>
      </c>
      <c r="B91" s="23" t="str">
        <f>'2.0 Input│Historic Capex'!B93</f>
        <v>Pigging Program (T1 Dandenong - Morwell)</v>
      </c>
      <c r="C91" s="7" t="str">
        <f>'2.0 Input│Historic Capex'!C93</f>
        <v>Other</v>
      </c>
      <c r="D91" s="7" t="str">
        <f>'2.0 Input│Historic Capex'!D93</f>
        <v>Replacement</v>
      </c>
      <c r="G91" s="33">
        <f>IFERROR(VLOOKUP($A91,'2.0 Input│Historic Capex'!$A$15:$K$957,COLUMN(G91),FALSE),0)</f>
        <v>0</v>
      </c>
      <c r="H91" s="33">
        <f>IFERROR(VLOOKUP($A91,'2.0 Input│Historic Capex'!$A$15:$K$957,COLUMN(H91),FALSE),0)</f>
        <v>0</v>
      </c>
      <c r="I91" s="33">
        <f>IFERROR(VLOOKUP($A91,'2.0 Input│Historic Capex'!$A$15:$K$957,COLUMN(I91),FALSE),0)</f>
        <v>0</v>
      </c>
      <c r="J91" s="33">
        <f>IFERROR(VLOOKUP($A91,'2.0 Input│Historic Capex'!$A$15:$K$957,COLUMN(J91),FALSE),0)</f>
        <v>0</v>
      </c>
      <c r="K91" s="33">
        <f>IFERROR(VLOOKUP($A91,'2.0 Input│Historic Capex'!$A$15:$K$957,COLUMN(K91),FALSE),0)</f>
        <v>2000000</v>
      </c>
      <c r="L91" s="33">
        <f t="shared" si="1"/>
        <v>2000000</v>
      </c>
    </row>
    <row r="92" spans="1:13" x14ac:dyDescent="0.25">
      <c r="A92" s="33">
        <f>'2.0 Input│Historic Capex'!A94</f>
        <v>80</v>
      </c>
      <c r="B92" s="23" t="str">
        <f>'2.0 Input│Historic Capex'!B94</f>
        <v>Pigging Program (T56 Brooklyn - Ballan)</v>
      </c>
      <c r="C92" s="7" t="str">
        <f>'2.0 Input│Historic Capex'!C94</f>
        <v>Other</v>
      </c>
      <c r="D92" s="7" t="str">
        <f>'2.0 Input│Historic Capex'!D94</f>
        <v>Replacement</v>
      </c>
      <c r="G92" s="33">
        <f>IFERROR(VLOOKUP($A92,'2.0 Input│Historic Capex'!$A$15:$K$957,COLUMN(G92),FALSE),0)</f>
        <v>0</v>
      </c>
      <c r="H92" s="33">
        <f>IFERROR(VLOOKUP($A92,'2.0 Input│Historic Capex'!$A$15:$K$957,COLUMN(H92),FALSE),0)</f>
        <v>0</v>
      </c>
      <c r="I92" s="33">
        <f>IFERROR(VLOOKUP($A92,'2.0 Input│Historic Capex'!$A$15:$K$957,COLUMN(I92),FALSE),0)</f>
        <v>140780.29</v>
      </c>
      <c r="J92" s="33">
        <f>IFERROR(VLOOKUP($A92,'2.0 Input│Historic Capex'!$A$15:$K$957,COLUMN(J92),FALSE),0)</f>
        <v>307245.02</v>
      </c>
      <c r="K92" s="33">
        <f>IFERROR(VLOOKUP($A92,'2.0 Input│Historic Capex'!$A$15:$K$957,COLUMN(K92),FALSE),0)</f>
        <v>0</v>
      </c>
      <c r="L92" s="33">
        <f t="shared" si="1"/>
        <v>448025.31000000006</v>
      </c>
    </row>
    <row r="93" spans="1:13" x14ac:dyDescent="0.25">
      <c r="A93" s="33">
        <f>'2.0 Input│Historic Capex'!A95</f>
        <v>81</v>
      </c>
      <c r="B93" s="23" t="str">
        <f>'2.0 Input│Historic Capex'!B95</f>
        <v>Pigging Program (T59 Euro - Kyabram)</v>
      </c>
      <c r="C93" s="7" t="str">
        <f>'2.0 Input│Historic Capex'!C95</f>
        <v>Other</v>
      </c>
      <c r="D93" s="7" t="str">
        <f>'2.0 Input│Historic Capex'!D95</f>
        <v>Replacement</v>
      </c>
      <c r="G93" s="33">
        <f>IFERROR(VLOOKUP($A93,'2.0 Input│Historic Capex'!$A$15:$K$957,COLUMN(G93),FALSE),0)</f>
        <v>0</v>
      </c>
      <c r="H93" s="33">
        <f>IFERROR(VLOOKUP($A93,'2.0 Input│Historic Capex'!$A$15:$K$957,COLUMN(H93),FALSE),0)</f>
        <v>0</v>
      </c>
      <c r="I93" s="33">
        <f>IFERROR(VLOOKUP($A93,'2.0 Input│Historic Capex'!$A$15:$K$957,COLUMN(I93),FALSE),0)</f>
        <v>0</v>
      </c>
      <c r="J93" s="33">
        <f>IFERROR(VLOOKUP($A93,'2.0 Input│Historic Capex'!$A$15:$K$957,COLUMN(J93),FALSE),0)</f>
        <v>0</v>
      </c>
      <c r="K93" s="33">
        <f>IFERROR(VLOOKUP($A93,'2.0 Input│Historic Capex'!$A$15:$K$957,COLUMN(K93),FALSE),0)</f>
        <v>0</v>
      </c>
      <c r="L93" s="33">
        <f t="shared" si="1"/>
        <v>0</v>
      </c>
    </row>
    <row r="94" spans="1:13" x14ac:dyDescent="0.25">
      <c r="A94" s="33">
        <f>'2.0 Input│Historic Capex'!A96</f>
        <v>82</v>
      </c>
      <c r="B94" s="23" t="str">
        <f>'2.0 Input│Historic Capex'!B96</f>
        <v>Pigging Program (T67 Guilford - Maryborough)</v>
      </c>
      <c r="C94" s="7" t="str">
        <f>'2.0 Input│Historic Capex'!C96</f>
        <v>Other</v>
      </c>
      <c r="D94" s="7" t="str">
        <f>'2.0 Input│Historic Capex'!D96</f>
        <v>Replacement</v>
      </c>
      <c r="G94" s="33">
        <f>IFERROR(VLOOKUP($A94,'2.0 Input│Historic Capex'!$A$15:$K$957,COLUMN(G94),FALSE),0)</f>
        <v>0</v>
      </c>
      <c r="H94" s="33">
        <f>IFERROR(VLOOKUP($A94,'2.0 Input│Historic Capex'!$A$15:$K$957,COLUMN(H94),FALSE),0)</f>
        <v>0</v>
      </c>
      <c r="I94" s="33">
        <f>IFERROR(VLOOKUP($A94,'2.0 Input│Historic Capex'!$A$15:$K$957,COLUMN(I94),FALSE),0)</f>
        <v>0</v>
      </c>
      <c r="J94" s="33">
        <f>IFERROR(VLOOKUP($A94,'2.0 Input│Historic Capex'!$A$15:$K$957,COLUMN(J94),FALSE),0)</f>
        <v>0</v>
      </c>
      <c r="K94" s="33">
        <f>IFERROR(VLOOKUP($A94,'2.0 Input│Historic Capex'!$A$15:$K$957,COLUMN(K94),FALSE),0)</f>
        <v>0</v>
      </c>
      <c r="L94" s="33">
        <f t="shared" si="1"/>
        <v>0</v>
      </c>
    </row>
    <row r="95" spans="1:13" x14ac:dyDescent="0.25">
      <c r="A95" s="33">
        <f>'2.0 Input│Historic Capex'!A97</f>
        <v>83</v>
      </c>
      <c r="B95" s="23" t="str">
        <f>'2.0 Input│Historic Capex'!B97</f>
        <v>Pigging Program (T74 Keon Park - Wollert)</v>
      </c>
      <c r="C95" s="7" t="str">
        <f>'2.0 Input│Historic Capex'!C97</f>
        <v>Other</v>
      </c>
      <c r="D95" s="7" t="str">
        <f>'2.0 Input│Historic Capex'!D97</f>
        <v>Replacement</v>
      </c>
      <c r="G95" s="33">
        <f>IFERROR(VLOOKUP($A95,'2.0 Input│Historic Capex'!$A$15:$K$957,COLUMN(G95),FALSE),0)</f>
        <v>5363.81</v>
      </c>
      <c r="H95" s="33">
        <f>IFERROR(VLOOKUP($A95,'2.0 Input│Historic Capex'!$A$15:$K$957,COLUMN(H95),FALSE),0)</f>
        <v>616839.03</v>
      </c>
      <c r="I95" s="33">
        <f>IFERROR(VLOOKUP($A95,'2.0 Input│Historic Capex'!$A$15:$K$957,COLUMN(I95),FALSE),0)</f>
        <v>37257.130000000012</v>
      </c>
      <c r="J95" s="33">
        <f>IFERROR(VLOOKUP($A95,'2.0 Input│Historic Capex'!$A$15:$K$957,COLUMN(J95),FALSE),0)</f>
        <v>41434.17</v>
      </c>
      <c r="K95" s="33">
        <f>IFERROR(VLOOKUP($A95,'2.0 Input│Historic Capex'!$A$15:$K$957,COLUMN(K95),FALSE),0)</f>
        <v>0</v>
      </c>
      <c r="L95" s="33">
        <f t="shared" si="1"/>
        <v>700894.14000000013</v>
      </c>
    </row>
    <row r="96" spans="1:13" x14ac:dyDescent="0.25">
      <c r="A96" s="33">
        <f>'2.0 Input│Historic Capex'!A98</f>
        <v>84</v>
      </c>
      <c r="B96" s="23" t="str">
        <f>'2.0 Input│Historic Capex'!B98</f>
        <v>Pigging Program (T92 Iona - Brooklyn)</v>
      </c>
      <c r="C96" s="7" t="str">
        <f>'2.0 Input│Historic Capex'!C98</f>
        <v>Other</v>
      </c>
      <c r="D96" s="7" t="str">
        <f>'2.0 Input│Historic Capex'!D98</f>
        <v>Replacement</v>
      </c>
      <c r="G96" s="33">
        <f>IFERROR(VLOOKUP($A96,'2.0 Input│Historic Capex'!$A$15:$K$957,COLUMN(G96),FALSE),0)</f>
        <v>0</v>
      </c>
      <c r="H96" s="33">
        <f>IFERROR(VLOOKUP($A96,'2.0 Input│Historic Capex'!$A$15:$K$957,COLUMN(H96),FALSE),0)</f>
        <v>0</v>
      </c>
      <c r="I96" s="33">
        <f>IFERROR(VLOOKUP($A96,'2.0 Input│Historic Capex'!$A$15:$K$957,COLUMN(I96),FALSE),0)</f>
        <v>67224.28</v>
      </c>
      <c r="J96" s="33">
        <f>IFERROR(VLOOKUP($A96,'2.0 Input│Historic Capex'!$A$15:$K$957,COLUMN(J96),FALSE),0)</f>
        <v>486847.33999999997</v>
      </c>
      <c r="K96" s="33">
        <f>IFERROR(VLOOKUP($A96,'2.0 Input│Historic Capex'!$A$15:$K$957,COLUMN(K96),FALSE),0)</f>
        <v>100000</v>
      </c>
      <c r="L96" s="33">
        <f t="shared" si="1"/>
        <v>654071.62</v>
      </c>
    </row>
    <row r="97" spans="1:12" x14ac:dyDescent="0.25">
      <c r="A97" s="33">
        <f>'2.0 Input│Historic Capex'!A99</f>
        <v>85</v>
      </c>
      <c r="B97" s="23" t="str">
        <f>'2.0 Input│Historic Capex'!B99</f>
        <v>Pig Trap - Princes Highway to Regent Street Pipeline Install(36)</v>
      </c>
      <c r="C97" s="7" t="str">
        <f>'2.0 Input│Historic Capex'!C99</f>
        <v>City Gates &amp; Field Regs</v>
      </c>
      <c r="D97" s="7" t="str">
        <f>'2.0 Input│Historic Capex'!D99</f>
        <v>Replacement</v>
      </c>
      <c r="G97" s="33">
        <f>IFERROR(VLOOKUP($A97,'2.0 Input│Historic Capex'!$A$15:$K$957,COLUMN(G97),FALSE),0)</f>
        <v>0</v>
      </c>
      <c r="H97" s="33">
        <f>IFERROR(VLOOKUP($A97,'2.0 Input│Historic Capex'!$A$15:$K$957,COLUMN(H97),FALSE),0)</f>
        <v>0</v>
      </c>
      <c r="I97" s="33">
        <f>IFERROR(VLOOKUP($A97,'2.0 Input│Historic Capex'!$A$15:$K$957,COLUMN(I97),FALSE),0)</f>
        <v>17158.900000000001</v>
      </c>
      <c r="J97" s="33">
        <f>IFERROR(VLOOKUP($A97,'2.0 Input│Historic Capex'!$A$15:$K$957,COLUMN(J97),FALSE),0)</f>
        <v>7880.1999999999971</v>
      </c>
      <c r="K97" s="33">
        <f>IFERROR(VLOOKUP($A97,'2.0 Input│Historic Capex'!$A$15:$K$957,COLUMN(K97),FALSE),0)</f>
        <v>0</v>
      </c>
      <c r="L97" s="33">
        <f t="shared" si="1"/>
        <v>25039.1</v>
      </c>
    </row>
    <row r="98" spans="1:12" x14ac:dyDescent="0.25">
      <c r="A98" s="33">
        <f>'2.0 Input│Historic Capex'!A100</f>
        <v>86</v>
      </c>
      <c r="B98" s="23" t="str">
        <f>'2.0 Input│Historic Capex'!B100</f>
        <v>Pig Trap - Somerton to Somerton Pipeline Install (238)</v>
      </c>
      <c r="C98" s="7" t="str">
        <f>'2.0 Input│Historic Capex'!C100</f>
        <v>City Gates &amp; Field Regs</v>
      </c>
      <c r="D98" s="7" t="str">
        <f>'2.0 Input│Historic Capex'!D100</f>
        <v>Replacement</v>
      </c>
      <c r="G98" s="33">
        <f>IFERROR(VLOOKUP($A98,'2.0 Input│Historic Capex'!$A$15:$K$957,COLUMN(G98),FALSE),0)</f>
        <v>0</v>
      </c>
      <c r="H98" s="33">
        <f>IFERROR(VLOOKUP($A98,'2.0 Input│Historic Capex'!$A$15:$K$957,COLUMN(H98),FALSE),0)</f>
        <v>1590</v>
      </c>
      <c r="I98" s="33">
        <f>IFERROR(VLOOKUP($A98,'2.0 Input│Historic Capex'!$A$15:$K$957,COLUMN(I98),FALSE),0)</f>
        <v>24041.279999999999</v>
      </c>
      <c r="J98" s="33">
        <f>IFERROR(VLOOKUP($A98,'2.0 Input│Historic Capex'!$A$15:$K$957,COLUMN(J98),FALSE),0)</f>
        <v>3716.1200000000026</v>
      </c>
      <c r="K98" s="33">
        <f>IFERROR(VLOOKUP($A98,'2.0 Input│Historic Capex'!$A$15:$K$957,COLUMN(K98),FALSE),0)</f>
        <v>1500000</v>
      </c>
      <c r="L98" s="33">
        <f t="shared" si="1"/>
        <v>1529347.4</v>
      </c>
    </row>
    <row r="99" spans="1:12" x14ac:dyDescent="0.25">
      <c r="A99" s="33">
        <f>'2.0 Input│Historic Capex'!A101</f>
        <v>87</v>
      </c>
      <c r="B99" s="23" t="str">
        <f>'2.0 Input│Historic Capex'!B101</f>
        <v>Pig Trap - Tyers to Maryvale Pipeline Install (67)</v>
      </c>
      <c r="C99" s="7" t="str">
        <f>'2.0 Input│Historic Capex'!C101</f>
        <v>City Gates &amp; Field Regs</v>
      </c>
      <c r="D99" s="7" t="str">
        <f>'2.0 Input│Historic Capex'!D101</f>
        <v>Replacement</v>
      </c>
      <c r="G99" s="33">
        <f>IFERROR(VLOOKUP($A99,'2.0 Input│Historic Capex'!$A$15:$K$957,COLUMN(G99),FALSE),0)</f>
        <v>0</v>
      </c>
      <c r="H99" s="33">
        <f>IFERROR(VLOOKUP($A99,'2.0 Input│Historic Capex'!$A$15:$K$957,COLUMN(H99),FALSE),0)</f>
        <v>0</v>
      </c>
      <c r="I99" s="33">
        <f>IFERROR(VLOOKUP($A99,'2.0 Input│Historic Capex'!$A$15:$K$957,COLUMN(I99),FALSE),0)</f>
        <v>0</v>
      </c>
      <c r="J99" s="33">
        <f>IFERROR(VLOOKUP($A99,'2.0 Input│Historic Capex'!$A$15:$K$957,COLUMN(J99),FALSE),0)</f>
        <v>0</v>
      </c>
      <c r="K99" s="33">
        <f>IFERROR(VLOOKUP($A99,'2.0 Input│Historic Capex'!$A$15:$K$957,COLUMN(K99),FALSE),0)</f>
        <v>0</v>
      </c>
      <c r="L99" s="33">
        <f t="shared" si="1"/>
        <v>0</v>
      </c>
    </row>
    <row r="100" spans="1:12" x14ac:dyDescent="0.25">
      <c r="A100" s="33">
        <f>'2.0 Input│Historic Capex'!A102</f>
        <v>88</v>
      </c>
      <c r="B100" s="23" t="str">
        <f>'2.0 Input│Historic Capex'!B102</f>
        <v>Exposed pipe coating refurbishment</v>
      </c>
      <c r="C100" s="7" t="str">
        <f>'2.0 Input│Historic Capex'!C102</f>
        <v>Pipelines</v>
      </c>
      <c r="D100" s="7" t="str">
        <f>'2.0 Input│Historic Capex'!D102</f>
        <v>Replacement</v>
      </c>
      <c r="G100" s="33">
        <f>IFERROR(VLOOKUP($A100,'2.0 Input│Historic Capex'!$A$15:$K$957,COLUMN(G100),FALSE),0)</f>
        <v>0</v>
      </c>
      <c r="H100" s="33">
        <f>IFERROR(VLOOKUP($A100,'2.0 Input│Historic Capex'!$A$15:$K$957,COLUMN(H100),FALSE),0)</f>
        <v>0</v>
      </c>
      <c r="I100" s="33">
        <f>IFERROR(VLOOKUP($A100,'2.0 Input│Historic Capex'!$A$15:$K$957,COLUMN(I100),FALSE),0)</f>
        <v>0</v>
      </c>
      <c r="J100" s="33">
        <f>IFERROR(VLOOKUP($A100,'2.0 Input│Historic Capex'!$A$15:$K$957,COLUMN(J100),FALSE),0)</f>
        <v>0</v>
      </c>
      <c r="K100" s="33">
        <f>IFERROR(VLOOKUP($A100,'2.0 Input│Historic Capex'!$A$15:$K$957,COLUMN(K100),FALSE),0)</f>
        <v>0</v>
      </c>
      <c r="L100" s="33">
        <f t="shared" si="1"/>
        <v>0</v>
      </c>
    </row>
    <row r="101" spans="1:12" x14ac:dyDescent="0.25">
      <c r="A101" s="33">
        <f>'2.0 Input│Historic Capex'!A103</f>
        <v>89</v>
      </c>
      <c r="B101" s="23" t="str">
        <f>'2.0 Input│Historic Capex'!B103</f>
        <v>BCS Safety and Process Control System and RTU Upgrade</v>
      </c>
      <c r="C101" s="7" t="str">
        <f>'2.0 Input│Historic Capex'!C103</f>
        <v>Compressors</v>
      </c>
      <c r="D101" s="7" t="str">
        <f>'2.0 Input│Historic Capex'!D103</f>
        <v>Replacement</v>
      </c>
      <c r="G101" s="33">
        <f>IFERROR(VLOOKUP($A101,'2.0 Input│Historic Capex'!$A$15:$K$957,COLUMN(G101),FALSE),0)</f>
        <v>23570.02</v>
      </c>
      <c r="H101" s="33">
        <f>IFERROR(VLOOKUP($A101,'2.0 Input│Historic Capex'!$A$15:$K$957,COLUMN(H101),FALSE),0)</f>
        <v>15134.58</v>
      </c>
      <c r="I101" s="33">
        <f>IFERROR(VLOOKUP($A101,'2.0 Input│Historic Capex'!$A$15:$K$957,COLUMN(I101),FALSE),0)</f>
        <v>12066.000000000002</v>
      </c>
      <c r="J101" s="33">
        <f>IFERROR(VLOOKUP($A101,'2.0 Input│Historic Capex'!$A$15:$K$957,COLUMN(J101),FALSE),0)</f>
        <v>0</v>
      </c>
      <c r="K101" s="33">
        <f>IFERROR(VLOOKUP($A101,'2.0 Input│Historic Capex'!$A$15:$K$957,COLUMN(K101),FALSE),0)</f>
        <v>0</v>
      </c>
      <c r="L101" s="33">
        <f t="shared" si="1"/>
        <v>50770.6</v>
      </c>
    </row>
    <row r="102" spans="1:12" x14ac:dyDescent="0.25">
      <c r="A102" s="33">
        <f>'2.0 Input│Historic Capex'!A104</f>
        <v>90</v>
      </c>
      <c r="B102" s="23" t="str">
        <f>'2.0 Input│Historic Capex'!B104</f>
        <v>CS Type B compliance upgrade</v>
      </c>
      <c r="C102" s="7" t="str">
        <f>'2.0 Input│Historic Capex'!C104</f>
        <v>Compressors</v>
      </c>
      <c r="D102" s="7" t="str">
        <f>'2.0 Input│Historic Capex'!D104</f>
        <v>Replacement</v>
      </c>
      <c r="G102" s="33">
        <f>IFERROR(VLOOKUP($A102,'2.0 Input│Historic Capex'!$A$15:$K$957,COLUMN(G102),FALSE),0)</f>
        <v>0</v>
      </c>
      <c r="H102" s="33">
        <f>IFERROR(VLOOKUP($A102,'2.0 Input│Historic Capex'!$A$15:$K$957,COLUMN(H102),FALSE),0)</f>
        <v>0</v>
      </c>
      <c r="I102" s="33">
        <f>IFERROR(VLOOKUP($A102,'2.0 Input│Historic Capex'!$A$15:$K$957,COLUMN(I102),FALSE),0)</f>
        <v>1070</v>
      </c>
      <c r="J102" s="33">
        <f>IFERROR(VLOOKUP($A102,'2.0 Input│Historic Capex'!$A$15:$K$957,COLUMN(J102),FALSE),0)</f>
        <v>230475.43</v>
      </c>
      <c r="K102" s="33">
        <f>IFERROR(VLOOKUP($A102,'2.0 Input│Historic Capex'!$A$15:$K$957,COLUMN(K102),FALSE),0)</f>
        <v>100000</v>
      </c>
      <c r="L102" s="33">
        <f t="shared" si="1"/>
        <v>331545.43</v>
      </c>
    </row>
    <row r="103" spans="1:12" x14ac:dyDescent="0.25">
      <c r="A103" s="33">
        <f>'2.0 Input│Historic Capex'!A105</f>
        <v>91</v>
      </c>
      <c r="B103" s="23" t="str">
        <f>'2.0 Input│Historic Capex'!B105</f>
        <v>GCS GEA Fuel Gas Upgrade</v>
      </c>
      <c r="C103" s="7" t="str">
        <f>'2.0 Input│Historic Capex'!C105</f>
        <v>Compressors</v>
      </c>
      <c r="D103" s="7" t="str">
        <f>'2.0 Input│Historic Capex'!D105</f>
        <v>Replacement</v>
      </c>
      <c r="G103" s="33">
        <f>IFERROR(VLOOKUP($A103,'2.0 Input│Historic Capex'!$A$15:$K$957,COLUMN(G103),FALSE),0)</f>
        <v>0</v>
      </c>
      <c r="H103" s="33">
        <f>IFERROR(VLOOKUP($A103,'2.0 Input│Historic Capex'!$A$15:$K$957,COLUMN(H103),FALSE),0)</f>
        <v>0</v>
      </c>
      <c r="I103" s="33">
        <f>IFERROR(VLOOKUP($A103,'2.0 Input│Historic Capex'!$A$15:$K$957,COLUMN(I103),FALSE),0)</f>
        <v>0</v>
      </c>
      <c r="J103" s="33">
        <f>IFERROR(VLOOKUP($A103,'2.0 Input│Historic Capex'!$A$15:$K$957,COLUMN(J103),FALSE),0)</f>
        <v>61409.78</v>
      </c>
      <c r="K103" s="33">
        <f>IFERROR(VLOOKUP($A103,'2.0 Input│Historic Capex'!$A$15:$K$957,COLUMN(K103),FALSE),0)</f>
        <v>0</v>
      </c>
      <c r="L103" s="33">
        <f t="shared" si="1"/>
        <v>61409.78</v>
      </c>
    </row>
    <row r="104" spans="1:12" x14ac:dyDescent="0.25">
      <c r="A104" s="33">
        <f>'2.0 Input│Historic Capex'!A106</f>
        <v>92</v>
      </c>
      <c r="B104" s="23" t="str">
        <f>'2.0 Input│Historic Capex'!B106</f>
        <v>GCS Units 1,2,3&amp;4 Suction/Discharge Actuated Valve Replacement</v>
      </c>
      <c r="C104" s="7" t="str">
        <f>'2.0 Input│Historic Capex'!C106</f>
        <v>Compressors</v>
      </c>
      <c r="D104" s="7" t="str">
        <f>'2.0 Input│Historic Capex'!D106</f>
        <v>Replacement</v>
      </c>
      <c r="G104" s="33">
        <f>IFERROR(VLOOKUP($A104,'2.0 Input│Historic Capex'!$A$15:$K$957,COLUMN(G104),FALSE),0)</f>
        <v>0</v>
      </c>
      <c r="H104" s="33">
        <f>IFERROR(VLOOKUP($A104,'2.0 Input│Historic Capex'!$A$15:$K$957,COLUMN(H104),FALSE),0)</f>
        <v>0</v>
      </c>
      <c r="I104" s="33">
        <f>IFERROR(VLOOKUP($A104,'2.0 Input│Historic Capex'!$A$15:$K$957,COLUMN(I104),FALSE),0)</f>
        <v>0</v>
      </c>
      <c r="J104" s="33">
        <f>IFERROR(VLOOKUP($A104,'2.0 Input│Historic Capex'!$A$15:$K$957,COLUMN(J104),FALSE),0)</f>
        <v>218</v>
      </c>
      <c r="K104" s="33">
        <f>IFERROR(VLOOKUP($A104,'2.0 Input│Historic Capex'!$A$15:$K$957,COLUMN(K104),FALSE),0)</f>
        <v>300000</v>
      </c>
      <c r="L104" s="33">
        <f t="shared" si="1"/>
        <v>300218</v>
      </c>
    </row>
    <row r="105" spans="1:12" x14ac:dyDescent="0.25">
      <c r="A105" s="33">
        <f>'2.0 Input│Historic Capex'!A107</f>
        <v>93</v>
      </c>
      <c r="B105" s="23" t="str">
        <f>'2.0 Input│Historic Capex'!B107</f>
        <v>Mothball BCS Stage 3 incl BCS8,9,10,11</v>
      </c>
      <c r="C105" s="7" t="str">
        <f>'2.0 Input│Historic Capex'!C107</f>
        <v>Compressors</v>
      </c>
      <c r="D105" s="7" t="str">
        <f>'2.0 Input│Historic Capex'!D107</f>
        <v>Replacement</v>
      </c>
      <c r="G105" s="33">
        <f>IFERROR(VLOOKUP($A105,'2.0 Input│Historic Capex'!$A$15:$K$957,COLUMN(G105),FALSE),0)</f>
        <v>0</v>
      </c>
      <c r="H105" s="33">
        <f>IFERROR(VLOOKUP($A105,'2.0 Input│Historic Capex'!$A$15:$K$957,COLUMN(H105),FALSE),0)</f>
        <v>0</v>
      </c>
      <c r="I105" s="33">
        <f>IFERROR(VLOOKUP($A105,'2.0 Input│Historic Capex'!$A$15:$K$957,COLUMN(I105),FALSE),0)</f>
        <v>0</v>
      </c>
      <c r="J105" s="33">
        <f>IFERROR(VLOOKUP($A105,'2.0 Input│Historic Capex'!$A$15:$K$957,COLUMN(J105),FALSE),0)</f>
        <v>0</v>
      </c>
      <c r="K105" s="33">
        <f>IFERROR(VLOOKUP($A105,'2.0 Input│Historic Capex'!$A$15:$K$957,COLUMN(K105),FALSE),0)</f>
        <v>0</v>
      </c>
      <c r="L105" s="33">
        <f t="shared" si="1"/>
        <v>0</v>
      </c>
    </row>
    <row r="106" spans="1:12" x14ac:dyDescent="0.25">
      <c r="A106" s="33">
        <f>'2.0 Input│Historic Capex'!A108</f>
        <v>94</v>
      </c>
      <c r="B106" s="23" t="str">
        <f>'2.0 Input│Historic Capex'!B108</f>
        <v>Mothball WCS station 'A'</v>
      </c>
      <c r="C106" s="7" t="str">
        <f>'2.0 Input│Historic Capex'!C108</f>
        <v>Compressors</v>
      </c>
      <c r="D106" s="7" t="str">
        <f>'2.0 Input│Historic Capex'!D108</f>
        <v>Replacement</v>
      </c>
      <c r="G106" s="33">
        <f>IFERROR(VLOOKUP($A106,'2.0 Input│Historic Capex'!$A$15:$K$957,COLUMN(G106),FALSE),0)</f>
        <v>0</v>
      </c>
      <c r="H106" s="33">
        <f>IFERROR(VLOOKUP($A106,'2.0 Input│Historic Capex'!$A$15:$K$957,COLUMN(H106),FALSE),0)</f>
        <v>0</v>
      </c>
      <c r="I106" s="33">
        <f>IFERROR(VLOOKUP($A106,'2.0 Input│Historic Capex'!$A$15:$K$957,COLUMN(I106),FALSE),0)</f>
        <v>0</v>
      </c>
      <c r="J106" s="33">
        <f>IFERROR(VLOOKUP($A106,'2.0 Input│Historic Capex'!$A$15:$K$957,COLUMN(J106),FALSE),0)</f>
        <v>0</v>
      </c>
      <c r="K106" s="33">
        <f>IFERROR(VLOOKUP($A106,'2.0 Input│Historic Capex'!$A$15:$K$957,COLUMN(K106),FALSE),0)</f>
        <v>0</v>
      </c>
      <c r="L106" s="33">
        <f t="shared" si="1"/>
        <v>0</v>
      </c>
    </row>
    <row r="107" spans="1:12" x14ac:dyDescent="0.25">
      <c r="A107" s="33">
        <f>'2.0 Input│Historic Capex'!A109</f>
        <v>95</v>
      </c>
      <c r="B107" s="23" t="str">
        <f>'2.0 Input│Historic Capex'!B109</f>
        <v>Regulator Upgrade - Lara pneumatic control system upgrade</v>
      </c>
      <c r="C107" s="7" t="str">
        <f>'2.0 Input│Historic Capex'!C109</f>
        <v>City Gates &amp; Field Regs</v>
      </c>
      <c r="D107" s="7" t="str">
        <f>'2.0 Input│Historic Capex'!D109</f>
        <v>Replacement</v>
      </c>
      <c r="G107" s="33">
        <f>IFERROR(VLOOKUP($A107,'2.0 Input│Historic Capex'!$A$15:$K$957,COLUMN(G107),FALSE),0)</f>
        <v>0</v>
      </c>
      <c r="H107" s="33">
        <f>IFERROR(VLOOKUP($A107,'2.0 Input│Historic Capex'!$A$15:$K$957,COLUMN(H107),FALSE),0)</f>
        <v>0</v>
      </c>
      <c r="I107" s="33">
        <f>IFERROR(VLOOKUP($A107,'2.0 Input│Historic Capex'!$A$15:$K$957,COLUMN(I107),FALSE),0)</f>
        <v>5301</v>
      </c>
      <c r="J107" s="33">
        <f>IFERROR(VLOOKUP($A107,'2.0 Input│Historic Capex'!$A$15:$K$957,COLUMN(J107),FALSE),0)</f>
        <v>0</v>
      </c>
      <c r="K107" s="33">
        <f>IFERROR(VLOOKUP($A107,'2.0 Input│Historic Capex'!$A$15:$K$957,COLUMN(K107),FALSE),0)</f>
        <v>160000</v>
      </c>
      <c r="L107" s="33">
        <f t="shared" si="1"/>
        <v>165301</v>
      </c>
    </row>
    <row r="108" spans="1:12" x14ac:dyDescent="0.25">
      <c r="A108" s="33">
        <f>'2.0 Input│Historic Capex'!A110</f>
        <v>96</v>
      </c>
      <c r="B108" s="23" t="str">
        <f>'2.0 Input│Historic Capex'!B110</f>
        <v>Security - High Risk sites security upgrade</v>
      </c>
      <c r="C108" s="7" t="str">
        <f>'2.0 Input│Historic Capex'!C110</f>
        <v>Other</v>
      </c>
      <c r="D108" s="7" t="str">
        <f>'2.0 Input│Historic Capex'!D110</f>
        <v>Replacement</v>
      </c>
      <c r="G108" s="33">
        <f>IFERROR(VLOOKUP($A108,'2.0 Input│Historic Capex'!$A$15:$K$957,COLUMN(G108),FALSE),0)</f>
        <v>17837.72</v>
      </c>
      <c r="H108" s="33">
        <f>IFERROR(VLOOKUP($A108,'2.0 Input│Historic Capex'!$A$15:$K$957,COLUMN(H108),FALSE),0)</f>
        <v>24900</v>
      </c>
      <c r="I108" s="33">
        <f>IFERROR(VLOOKUP($A108,'2.0 Input│Historic Capex'!$A$15:$K$957,COLUMN(I108),FALSE),0)</f>
        <v>0</v>
      </c>
      <c r="J108" s="33">
        <f>IFERROR(VLOOKUP($A108,'2.0 Input│Historic Capex'!$A$15:$K$957,COLUMN(J108),FALSE),0)</f>
        <v>0</v>
      </c>
      <c r="K108" s="33">
        <f>IFERROR(VLOOKUP($A108,'2.0 Input│Historic Capex'!$A$15:$K$957,COLUMN(K108),FALSE),0)</f>
        <v>150000</v>
      </c>
      <c r="L108" s="33">
        <f t="shared" si="1"/>
        <v>192737.72</v>
      </c>
    </row>
    <row r="109" spans="1:12" x14ac:dyDescent="0.25">
      <c r="A109" s="33">
        <f>'2.0 Input│Historic Capex'!A111</f>
        <v>97</v>
      </c>
      <c r="B109" s="23" t="str">
        <f>'2.0 Input│Historic Capex'!B111</f>
        <v>Security - Small Site Facilities Fencing Upgrade</v>
      </c>
      <c r="C109" s="7" t="str">
        <f>'2.0 Input│Historic Capex'!C111</f>
        <v>Other</v>
      </c>
      <c r="D109" s="7" t="str">
        <f>'2.0 Input│Historic Capex'!D111</f>
        <v>Replacement</v>
      </c>
      <c r="G109" s="33">
        <f>IFERROR(VLOOKUP($A109,'2.0 Input│Historic Capex'!$A$15:$K$957,COLUMN(G109),FALSE),0)</f>
        <v>0</v>
      </c>
      <c r="H109" s="33">
        <f>IFERROR(VLOOKUP($A109,'2.0 Input│Historic Capex'!$A$15:$K$957,COLUMN(H109),FALSE),0)</f>
        <v>0</v>
      </c>
      <c r="I109" s="33">
        <f>IFERROR(VLOOKUP($A109,'2.0 Input│Historic Capex'!$A$15:$K$957,COLUMN(I109),FALSE),0)</f>
        <v>0</v>
      </c>
      <c r="J109" s="33">
        <f>IFERROR(VLOOKUP($A109,'2.0 Input│Historic Capex'!$A$15:$K$957,COLUMN(J109),FALSE),0)</f>
        <v>0</v>
      </c>
      <c r="K109" s="33">
        <f>IFERROR(VLOOKUP($A109,'2.0 Input│Historic Capex'!$A$15:$K$957,COLUMN(K109),FALSE),0)</f>
        <v>0</v>
      </c>
      <c r="L109" s="33">
        <f t="shared" si="1"/>
        <v>0</v>
      </c>
    </row>
    <row r="110" spans="1:12" x14ac:dyDescent="0.25">
      <c r="A110" s="33">
        <f>'2.0 Input│Historic Capex'!A112</f>
        <v>98</v>
      </c>
      <c r="B110" s="23" t="str">
        <f>'2.0 Input│Historic Capex'!B112</f>
        <v>Zonal Chromatograph Bottle Regulator Panels Upgrades</v>
      </c>
      <c r="C110" s="7" t="str">
        <f>'2.0 Input│Historic Capex'!C112</f>
        <v>Gas Quality</v>
      </c>
      <c r="D110" s="7" t="str">
        <f>'2.0 Input│Historic Capex'!D112</f>
        <v>Replacement</v>
      </c>
      <c r="G110" s="33">
        <f>IFERROR(VLOOKUP($A110,'2.0 Input│Historic Capex'!$A$15:$K$957,COLUMN(G110),FALSE),0)</f>
        <v>0</v>
      </c>
      <c r="H110" s="33">
        <f>IFERROR(VLOOKUP($A110,'2.0 Input│Historic Capex'!$A$15:$K$957,COLUMN(H110),FALSE),0)</f>
        <v>0</v>
      </c>
      <c r="I110" s="33">
        <f>IFERROR(VLOOKUP($A110,'2.0 Input│Historic Capex'!$A$15:$K$957,COLUMN(I110),FALSE),0)</f>
        <v>0</v>
      </c>
      <c r="J110" s="33">
        <f>IFERROR(VLOOKUP($A110,'2.0 Input│Historic Capex'!$A$15:$K$957,COLUMN(J110),FALSE),0)</f>
        <v>0</v>
      </c>
      <c r="K110" s="33">
        <f>IFERROR(VLOOKUP($A110,'2.0 Input│Historic Capex'!$A$15:$K$957,COLUMN(K110),FALSE),0)</f>
        <v>0</v>
      </c>
      <c r="L110" s="33">
        <f t="shared" si="1"/>
        <v>0</v>
      </c>
    </row>
    <row r="111" spans="1:12" x14ac:dyDescent="0.25">
      <c r="A111" s="33">
        <f>'2.0 Input│Historic Capex'!A113</f>
        <v>99</v>
      </c>
      <c r="B111" s="23" t="str">
        <f>'2.0 Input│Historic Capex'!B113</f>
        <v>Zonal Chromatograph Insertion Probes</v>
      </c>
      <c r="C111" s="7" t="str">
        <f>'2.0 Input│Historic Capex'!C113</f>
        <v>Gas Quality</v>
      </c>
      <c r="D111" s="7" t="str">
        <f>'2.0 Input│Historic Capex'!D113</f>
        <v>Replacement</v>
      </c>
      <c r="G111" s="33">
        <f>IFERROR(VLOOKUP($A111,'2.0 Input│Historic Capex'!$A$15:$K$957,COLUMN(G111),FALSE),0)</f>
        <v>0</v>
      </c>
      <c r="H111" s="33">
        <f>IFERROR(VLOOKUP($A111,'2.0 Input│Historic Capex'!$A$15:$K$957,COLUMN(H111),FALSE),0)</f>
        <v>0</v>
      </c>
      <c r="I111" s="33">
        <f>IFERROR(VLOOKUP($A111,'2.0 Input│Historic Capex'!$A$15:$K$957,COLUMN(I111),FALSE),0)</f>
        <v>0</v>
      </c>
      <c r="J111" s="33">
        <f>IFERROR(VLOOKUP($A111,'2.0 Input│Historic Capex'!$A$15:$K$957,COLUMN(J111),FALSE),0)</f>
        <v>10000</v>
      </c>
      <c r="K111" s="33">
        <f>IFERROR(VLOOKUP($A111,'2.0 Input│Historic Capex'!$A$15:$K$957,COLUMN(K111),FALSE),0)</f>
        <v>50000</v>
      </c>
      <c r="L111" s="33">
        <f t="shared" si="1"/>
        <v>60000</v>
      </c>
    </row>
    <row r="112" spans="1:12" x14ac:dyDescent="0.25">
      <c r="A112" s="33">
        <f>'2.0 Input│Historic Capex'!A114</f>
        <v>100</v>
      </c>
      <c r="B112" s="23" t="str">
        <f>'2.0 Input│Historic Capex'!B114</f>
        <v>Zonal Chromatograph Upgrades</v>
      </c>
      <c r="C112" s="7" t="str">
        <f>'2.0 Input│Historic Capex'!C114</f>
        <v>Gas Quality</v>
      </c>
      <c r="D112" s="7" t="str">
        <f>'2.0 Input│Historic Capex'!D114</f>
        <v>Replacement</v>
      </c>
      <c r="G112" s="33">
        <f>IFERROR(VLOOKUP($A112,'2.0 Input│Historic Capex'!$A$15:$K$957,COLUMN(G112),FALSE),0)</f>
        <v>0</v>
      </c>
      <c r="H112" s="33">
        <f>IFERROR(VLOOKUP($A112,'2.0 Input│Historic Capex'!$A$15:$K$957,COLUMN(H112),FALSE),0)</f>
        <v>91009.78</v>
      </c>
      <c r="I112" s="33">
        <f>IFERROR(VLOOKUP($A112,'2.0 Input│Historic Capex'!$A$15:$K$957,COLUMN(I112),FALSE),0)</f>
        <v>0</v>
      </c>
      <c r="J112" s="33">
        <f>IFERROR(VLOOKUP($A112,'2.0 Input│Historic Capex'!$A$15:$K$957,COLUMN(J112),FALSE),0)</f>
        <v>334933</v>
      </c>
      <c r="K112" s="33">
        <f>IFERROR(VLOOKUP($A112,'2.0 Input│Historic Capex'!$A$15:$K$957,COLUMN(K112),FALSE),0)</f>
        <v>0</v>
      </c>
      <c r="L112" s="33">
        <f t="shared" si="1"/>
        <v>425942.78</v>
      </c>
    </row>
    <row r="113" spans="1:12" x14ac:dyDescent="0.25">
      <c r="A113" s="33">
        <f>'2.0 Input│Historic Capex'!A115</f>
        <v>101</v>
      </c>
      <c r="B113" s="23" t="str">
        <f>'2.0 Input│Historic Capex'!B115</f>
        <v>RTU &amp; Control System Upgrade -  Facilities</v>
      </c>
      <c r="C113" s="7" t="str">
        <f>'2.0 Input│Historic Capex'!C115</f>
        <v>Other</v>
      </c>
      <c r="D113" s="7" t="str">
        <f>'2.0 Input│Historic Capex'!D115</f>
        <v>Replacement</v>
      </c>
      <c r="G113" s="33">
        <f>IFERROR(VLOOKUP($A113,'2.0 Input│Historic Capex'!$A$15:$K$957,COLUMN(G113),FALSE),0)</f>
        <v>98368.47</v>
      </c>
      <c r="H113" s="33">
        <f>IFERROR(VLOOKUP($A113,'2.0 Input│Historic Capex'!$A$15:$K$957,COLUMN(H113),FALSE),0)</f>
        <v>100004.42</v>
      </c>
      <c r="I113" s="33">
        <f>IFERROR(VLOOKUP($A113,'2.0 Input│Historic Capex'!$A$15:$K$957,COLUMN(I113),FALSE),0)</f>
        <v>8235.2000000000007</v>
      </c>
      <c r="J113" s="33">
        <f>IFERROR(VLOOKUP($A113,'2.0 Input│Historic Capex'!$A$15:$K$957,COLUMN(J113),FALSE),0)</f>
        <v>131637.03</v>
      </c>
      <c r="K113" s="33">
        <f>IFERROR(VLOOKUP($A113,'2.0 Input│Historic Capex'!$A$15:$K$957,COLUMN(K113),FALSE),0)</f>
        <v>150000</v>
      </c>
      <c r="L113" s="33">
        <f t="shared" si="1"/>
        <v>488245.12</v>
      </c>
    </row>
    <row r="114" spans="1:12" x14ac:dyDescent="0.25">
      <c r="A114" s="33">
        <f>'2.0 Input│Historic Capex'!A116</f>
        <v>102</v>
      </c>
      <c r="B114" s="23" t="str">
        <f>'2.0 Input│Historic Capex'!B116</f>
        <v xml:space="preserve">GCS Anti-Surge &amp; Fast-Stop Valves Upgrade </v>
      </c>
      <c r="C114" s="7" t="str">
        <f>'2.0 Input│Historic Capex'!C116</f>
        <v>Compressors</v>
      </c>
      <c r="D114" s="7" t="str">
        <f>'2.0 Input│Historic Capex'!D116</f>
        <v>Replacement</v>
      </c>
      <c r="G114" s="33">
        <f>IFERROR(VLOOKUP($A114,'2.0 Input│Historic Capex'!$A$15:$K$957,COLUMN(G114),FALSE),0)</f>
        <v>0</v>
      </c>
      <c r="H114" s="33">
        <f>IFERROR(VLOOKUP($A114,'2.0 Input│Historic Capex'!$A$15:$K$957,COLUMN(H114),FALSE),0)</f>
        <v>0</v>
      </c>
      <c r="I114" s="33">
        <f>IFERROR(VLOOKUP($A114,'2.0 Input│Historic Capex'!$A$15:$K$957,COLUMN(I114),FALSE),0)</f>
        <v>10038.5</v>
      </c>
      <c r="J114" s="33">
        <f>IFERROR(VLOOKUP($A114,'2.0 Input│Historic Capex'!$A$15:$K$957,COLUMN(J114),FALSE),0)</f>
        <v>497302.54</v>
      </c>
      <c r="K114" s="33">
        <f>IFERROR(VLOOKUP($A114,'2.0 Input│Historic Capex'!$A$15:$K$957,COLUMN(K114),FALSE),0)</f>
        <v>365000</v>
      </c>
      <c r="L114" s="33">
        <f t="shared" si="1"/>
        <v>872341.04</v>
      </c>
    </row>
    <row r="115" spans="1:12" x14ac:dyDescent="0.25">
      <c r="A115" s="33">
        <f>'2.0 Input│Historic Capex'!A117</f>
        <v>103</v>
      </c>
      <c r="B115" s="23" t="str">
        <f>'2.0 Input│Historic Capex'!B117</f>
        <v>GCS Control Room Fire Suppression System</v>
      </c>
      <c r="C115" s="7" t="str">
        <f>'2.0 Input│Historic Capex'!C117</f>
        <v>Compressors</v>
      </c>
      <c r="D115" s="7" t="str">
        <f>'2.0 Input│Historic Capex'!D117</f>
        <v>Replacement</v>
      </c>
      <c r="G115" s="33">
        <f>IFERROR(VLOOKUP($A115,'2.0 Input│Historic Capex'!$A$15:$K$957,COLUMN(G115),FALSE),0)</f>
        <v>0</v>
      </c>
      <c r="H115" s="33">
        <f>IFERROR(VLOOKUP($A115,'2.0 Input│Historic Capex'!$A$15:$K$957,COLUMN(H115),FALSE),0)</f>
        <v>0</v>
      </c>
      <c r="I115" s="33">
        <f>IFERROR(VLOOKUP($A115,'2.0 Input│Historic Capex'!$A$15:$K$957,COLUMN(I115),FALSE),0)</f>
        <v>0</v>
      </c>
      <c r="J115" s="33">
        <f>IFERROR(VLOOKUP($A115,'2.0 Input│Historic Capex'!$A$15:$K$957,COLUMN(J115),FALSE),0)</f>
        <v>0</v>
      </c>
      <c r="K115" s="33">
        <f>IFERROR(VLOOKUP($A115,'2.0 Input│Historic Capex'!$A$15:$K$957,COLUMN(K115),FALSE),0)</f>
        <v>0</v>
      </c>
      <c r="L115" s="33">
        <f t="shared" si="1"/>
        <v>0</v>
      </c>
    </row>
    <row r="116" spans="1:12" x14ac:dyDescent="0.25">
      <c r="A116" s="33">
        <f>'2.0 Input│Historic Capex'!A118</f>
        <v>104</v>
      </c>
      <c r="B116" s="23" t="str">
        <f>'2.0 Input│Historic Capex'!B118</f>
        <v>GCS Units 1,2,3&amp;4 Fire Suppression System</v>
      </c>
      <c r="C116" s="7" t="str">
        <f>'2.0 Input│Historic Capex'!C118</f>
        <v>Compressors</v>
      </c>
      <c r="D116" s="7" t="str">
        <f>'2.0 Input│Historic Capex'!D118</f>
        <v>Replacement</v>
      </c>
      <c r="G116" s="33">
        <f>IFERROR(VLOOKUP($A116,'2.0 Input│Historic Capex'!$A$15:$K$957,COLUMN(G116),FALSE),0)</f>
        <v>0</v>
      </c>
      <c r="H116" s="33">
        <f>IFERROR(VLOOKUP($A116,'2.0 Input│Historic Capex'!$A$15:$K$957,COLUMN(H116),FALSE),0)</f>
        <v>0</v>
      </c>
      <c r="I116" s="33">
        <f>IFERROR(VLOOKUP($A116,'2.0 Input│Historic Capex'!$A$15:$K$957,COLUMN(I116),FALSE),0)</f>
        <v>0</v>
      </c>
      <c r="J116" s="33">
        <f>IFERROR(VLOOKUP($A116,'2.0 Input│Historic Capex'!$A$15:$K$957,COLUMN(J116),FALSE),0)</f>
        <v>0</v>
      </c>
      <c r="K116" s="33">
        <f>IFERROR(VLOOKUP($A116,'2.0 Input│Historic Capex'!$A$15:$K$957,COLUMN(K116),FALSE),0)</f>
        <v>0</v>
      </c>
      <c r="L116" s="33">
        <f t="shared" si="1"/>
        <v>0</v>
      </c>
    </row>
    <row r="117" spans="1:12" x14ac:dyDescent="0.25">
      <c r="A117" s="33">
        <f>'2.0 Input│Historic Capex'!A119</f>
        <v>105</v>
      </c>
      <c r="B117" s="23" t="str">
        <f>'2.0 Input│Historic Capex'!B119</f>
        <v>Iona CS - Unit Fire Suppression System</v>
      </c>
      <c r="C117" s="7" t="str">
        <f>'2.0 Input│Historic Capex'!C119</f>
        <v>Compressors</v>
      </c>
      <c r="D117" s="7" t="str">
        <f>'2.0 Input│Historic Capex'!D119</f>
        <v>Replacement</v>
      </c>
      <c r="G117" s="33">
        <f>IFERROR(VLOOKUP($A117,'2.0 Input│Historic Capex'!$A$15:$K$957,COLUMN(G117),FALSE),0)</f>
        <v>0</v>
      </c>
      <c r="H117" s="33">
        <f>IFERROR(VLOOKUP($A117,'2.0 Input│Historic Capex'!$A$15:$K$957,COLUMN(H117),FALSE),0)</f>
        <v>0</v>
      </c>
      <c r="I117" s="33">
        <f>IFERROR(VLOOKUP($A117,'2.0 Input│Historic Capex'!$A$15:$K$957,COLUMN(I117),FALSE),0)</f>
        <v>0</v>
      </c>
      <c r="J117" s="33">
        <f>IFERROR(VLOOKUP($A117,'2.0 Input│Historic Capex'!$A$15:$K$957,COLUMN(J117),FALSE),0)</f>
        <v>0</v>
      </c>
      <c r="K117" s="33">
        <f>IFERROR(VLOOKUP($A117,'2.0 Input│Historic Capex'!$A$15:$K$957,COLUMN(K117),FALSE),0)</f>
        <v>0</v>
      </c>
      <c r="L117" s="33">
        <f t="shared" si="1"/>
        <v>0</v>
      </c>
    </row>
    <row r="118" spans="1:12" x14ac:dyDescent="0.25">
      <c r="A118" s="33">
        <f>'2.0 Input│Historic Capex'!A120</f>
        <v>106</v>
      </c>
      <c r="B118" s="23" t="str">
        <f>'2.0 Input│Historic Capex'!B120</f>
        <v>Wollert CG Control Hut Fire Suppression System</v>
      </c>
      <c r="C118" s="7" t="str">
        <f>'2.0 Input│Historic Capex'!C120</f>
        <v>Compressors</v>
      </c>
      <c r="D118" s="7" t="str">
        <f>'2.0 Input│Historic Capex'!D120</f>
        <v>Replacement</v>
      </c>
      <c r="G118" s="33">
        <f>IFERROR(VLOOKUP($A118,'2.0 Input│Historic Capex'!$A$15:$K$957,COLUMN(G118),FALSE),0)</f>
        <v>0</v>
      </c>
      <c r="H118" s="33">
        <f>IFERROR(VLOOKUP($A118,'2.0 Input│Historic Capex'!$A$15:$K$957,COLUMN(H118),FALSE),0)</f>
        <v>0</v>
      </c>
      <c r="I118" s="33">
        <f>IFERROR(VLOOKUP($A118,'2.0 Input│Historic Capex'!$A$15:$K$957,COLUMN(I118),FALSE),0)</f>
        <v>0</v>
      </c>
      <c r="J118" s="33">
        <f>IFERROR(VLOOKUP($A118,'2.0 Input│Historic Capex'!$A$15:$K$957,COLUMN(J118),FALSE),0)</f>
        <v>80000</v>
      </c>
      <c r="K118" s="33">
        <f>IFERROR(VLOOKUP($A118,'2.0 Input│Historic Capex'!$A$15:$K$957,COLUMN(K118),FALSE),0)</f>
        <v>0</v>
      </c>
      <c r="L118" s="33">
        <f t="shared" si="1"/>
        <v>80000</v>
      </c>
    </row>
    <row r="119" spans="1:12" x14ac:dyDescent="0.25">
      <c r="A119" s="33">
        <f>'2.0 Input│Historic Capex'!A121</f>
        <v>107</v>
      </c>
      <c r="B119" s="23" t="str">
        <f>'2.0 Input│Historic Capex'!B121</f>
        <v>Wollert CS A/B Control Room Fire Suppression System</v>
      </c>
      <c r="C119" s="7" t="str">
        <f>'2.0 Input│Historic Capex'!C121</f>
        <v>Compressors</v>
      </c>
      <c r="D119" s="7" t="str">
        <f>'2.0 Input│Historic Capex'!D121</f>
        <v>Replacement</v>
      </c>
      <c r="G119" s="33">
        <f>IFERROR(VLOOKUP($A119,'2.0 Input│Historic Capex'!$A$15:$K$957,COLUMN(G119),FALSE),0)</f>
        <v>0</v>
      </c>
      <c r="H119" s="33">
        <f>IFERROR(VLOOKUP($A119,'2.0 Input│Historic Capex'!$A$15:$K$957,COLUMN(H119),FALSE),0)</f>
        <v>0</v>
      </c>
      <c r="I119" s="33">
        <f>IFERROR(VLOOKUP($A119,'2.0 Input│Historic Capex'!$A$15:$K$957,COLUMN(I119),FALSE),0)</f>
        <v>0</v>
      </c>
      <c r="J119" s="33">
        <f>IFERROR(VLOOKUP($A119,'2.0 Input│Historic Capex'!$A$15:$K$957,COLUMN(J119),FALSE),0)</f>
        <v>120000</v>
      </c>
      <c r="K119" s="33">
        <f>IFERROR(VLOOKUP($A119,'2.0 Input│Historic Capex'!$A$15:$K$957,COLUMN(K119),FALSE),0)</f>
        <v>0</v>
      </c>
      <c r="L119" s="33">
        <f t="shared" si="1"/>
        <v>120000</v>
      </c>
    </row>
    <row r="120" spans="1:12" x14ac:dyDescent="0.25">
      <c r="A120" s="33">
        <f>'2.0 Input│Historic Capex'!A122</f>
        <v>108</v>
      </c>
      <c r="B120" s="23" t="str">
        <f>'2.0 Input│Historic Capex'!B122</f>
        <v>BCG Control Hut Fire Suppression System</v>
      </c>
      <c r="C120" s="7" t="str">
        <f>'2.0 Input│Historic Capex'!C122</f>
        <v>City Gates &amp; Field Regs</v>
      </c>
      <c r="D120" s="7" t="str">
        <f>'2.0 Input│Historic Capex'!D122</f>
        <v>Replacement</v>
      </c>
      <c r="G120" s="33">
        <f>IFERROR(VLOOKUP($A120,'2.0 Input│Historic Capex'!$A$15:$K$957,COLUMN(G120),FALSE),0)</f>
        <v>0</v>
      </c>
      <c r="H120" s="33">
        <f>IFERROR(VLOOKUP($A120,'2.0 Input│Historic Capex'!$A$15:$K$957,COLUMN(H120),FALSE),0)</f>
        <v>0</v>
      </c>
      <c r="I120" s="33">
        <f>IFERROR(VLOOKUP($A120,'2.0 Input│Historic Capex'!$A$15:$K$957,COLUMN(I120),FALSE),0)</f>
        <v>0</v>
      </c>
      <c r="J120" s="33">
        <f>IFERROR(VLOOKUP($A120,'2.0 Input│Historic Capex'!$A$15:$K$957,COLUMN(J120),FALSE),0)</f>
        <v>0</v>
      </c>
      <c r="K120" s="33">
        <f>IFERROR(VLOOKUP($A120,'2.0 Input│Historic Capex'!$A$15:$K$957,COLUMN(K120),FALSE),0)</f>
        <v>0</v>
      </c>
      <c r="L120" s="33">
        <f t="shared" si="1"/>
        <v>0</v>
      </c>
    </row>
    <row r="121" spans="1:12" x14ac:dyDescent="0.25">
      <c r="A121" s="33">
        <f>'2.0 Input│Historic Capex'!A123</f>
        <v>109</v>
      </c>
      <c r="B121" s="23" t="str">
        <f>'2.0 Input│Historic Capex'!B123</f>
        <v>Valve - Actuate MLV's in T1 areas</v>
      </c>
      <c r="C121" s="7" t="str">
        <f>'2.0 Input│Historic Capex'!C123</f>
        <v>Pipelines</v>
      </c>
      <c r="D121" s="7" t="str">
        <f>'2.0 Input│Historic Capex'!D123</f>
        <v>Replacement</v>
      </c>
      <c r="G121" s="33">
        <f>IFERROR(VLOOKUP($A121,'2.0 Input│Historic Capex'!$A$15:$K$957,COLUMN(G121),FALSE),0)</f>
        <v>0</v>
      </c>
      <c r="H121" s="33">
        <f>IFERROR(VLOOKUP($A121,'2.0 Input│Historic Capex'!$A$15:$K$957,COLUMN(H121),FALSE),0)</f>
        <v>0</v>
      </c>
      <c r="I121" s="33">
        <f>IFERROR(VLOOKUP($A121,'2.0 Input│Historic Capex'!$A$15:$K$957,COLUMN(I121),FALSE),0)</f>
        <v>0</v>
      </c>
      <c r="J121" s="33">
        <f>IFERROR(VLOOKUP($A121,'2.0 Input│Historic Capex'!$A$15:$K$957,COLUMN(J121),FALSE),0)</f>
        <v>10534</v>
      </c>
      <c r="K121" s="33">
        <f>IFERROR(VLOOKUP($A121,'2.0 Input│Historic Capex'!$A$15:$K$957,COLUMN(K121),FALSE),0)</f>
        <v>90000</v>
      </c>
      <c r="L121" s="33">
        <f t="shared" si="1"/>
        <v>100534</v>
      </c>
    </row>
    <row r="122" spans="1:12" x14ac:dyDescent="0.25">
      <c r="A122" s="33">
        <f>'2.0 Input│Historic Capex'!A124</f>
        <v>110</v>
      </c>
      <c r="B122" s="23" t="str">
        <f>'2.0 Input│Historic Capex'!B124</f>
        <v>Valve - Longford to Dandenong LV10 Vent Stack</v>
      </c>
      <c r="C122" s="7" t="str">
        <f>'2.0 Input│Historic Capex'!C124</f>
        <v>Pipelines</v>
      </c>
      <c r="D122" s="7" t="str">
        <f>'2.0 Input│Historic Capex'!D124</f>
        <v>Replacement</v>
      </c>
      <c r="G122" s="33">
        <f>IFERROR(VLOOKUP($A122,'2.0 Input│Historic Capex'!$A$15:$K$957,COLUMN(G122),FALSE),0)</f>
        <v>34177.300000000003</v>
      </c>
      <c r="H122" s="33">
        <f>IFERROR(VLOOKUP($A122,'2.0 Input│Historic Capex'!$A$15:$K$957,COLUMN(H122),FALSE),0)</f>
        <v>39851.75</v>
      </c>
      <c r="I122" s="33">
        <f>IFERROR(VLOOKUP($A122,'2.0 Input│Historic Capex'!$A$15:$K$957,COLUMN(I122),FALSE),0)</f>
        <v>0</v>
      </c>
      <c r="J122" s="33">
        <f>IFERROR(VLOOKUP($A122,'2.0 Input│Historic Capex'!$A$15:$K$957,COLUMN(J122),FALSE),0)</f>
        <v>0</v>
      </c>
      <c r="K122" s="33">
        <f>IFERROR(VLOOKUP($A122,'2.0 Input│Historic Capex'!$A$15:$K$957,COLUMN(K122),FALSE),0)</f>
        <v>0</v>
      </c>
      <c r="L122" s="33">
        <f t="shared" si="1"/>
        <v>74029.05</v>
      </c>
    </row>
    <row r="123" spans="1:12" x14ac:dyDescent="0.25">
      <c r="A123" s="33">
        <f>'2.0 Input│Historic Capex'!A125</f>
        <v>111</v>
      </c>
      <c r="B123" s="23" t="str">
        <f>'2.0 Input│Historic Capex'!B125</f>
        <v>BCS Station Isolation and Loading Valves</v>
      </c>
      <c r="C123" s="7" t="str">
        <f>'2.0 Input│Historic Capex'!C125</f>
        <v>Compressors</v>
      </c>
      <c r="D123" s="7" t="str">
        <f>'2.0 Input│Historic Capex'!D125</f>
        <v>Replacement</v>
      </c>
      <c r="G123" s="33">
        <f>IFERROR(VLOOKUP($A123,'2.0 Input│Historic Capex'!$A$15:$K$957,COLUMN(G123),FALSE),0)</f>
        <v>2244.6</v>
      </c>
      <c r="H123" s="33">
        <f>IFERROR(VLOOKUP($A123,'2.0 Input│Historic Capex'!$A$15:$K$957,COLUMN(H123),FALSE),0)</f>
        <v>16577.75</v>
      </c>
      <c r="I123" s="33">
        <f>IFERROR(VLOOKUP($A123,'2.0 Input│Historic Capex'!$A$15:$K$957,COLUMN(I123),FALSE),0)</f>
        <v>183683.64</v>
      </c>
      <c r="J123" s="33">
        <f>IFERROR(VLOOKUP($A123,'2.0 Input│Historic Capex'!$A$15:$K$957,COLUMN(J123),FALSE),0)</f>
        <v>1610455.53</v>
      </c>
      <c r="K123" s="33">
        <f>IFERROR(VLOOKUP($A123,'2.0 Input│Historic Capex'!$A$15:$K$957,COLUMN(K123),FALSE),0)</f>
        <v>0</v>
      </c>
      <c r="L123" s="33">
        <f t="shared" si="1"/>
        <v>1812961.52</v>
      </c>
    </row>
    <row r="124" spans="1:12" x14ac:dyDescent="0.25">
      <c r="A124" s="33">
        <f>'2.0 Input│Historic Capex'!A126</f>
        <v>112</v>
      </c>
      <c r="B124" s="23" t="str">
        <f>'2.0 Input│Historic Capex'!B126</f>
        <v>Iona CS - Capacity Aftercooler upgrade</v>
      </c>
      <c r="C124" s="7" t="str">
        <f>'2.0 Input│Historic Capex'!C126</f>
        <v>Compressors</v>
      </c>
      <c r="D124" s="7" t="str">
        <f>'2.0 Input│Historic Capex'!D126</f>
        <v>Replacement</v>
      </c>
      <c r="G124" s="33">
        <f>IFERROR(VLOOKUP($A124,'2.0 Input│Historic Capex'!$A$15:$K$957,COLUMN(G124),FALSE),0)</f>
        <v>0</v>
      </c>
      <c r="H124" s="33">
        <f>IFERROR(VLOOKUP($A124,'2.0 Input│Historic Capex'!$A$15:$K$957,COLUMN(H124),FALSE),0)</f>
        <v>0</v>
      </c>
      <c r="I124" s="33">
        <f>IFERROR(VLOOKUP($A124,'2.0 Input│Historic Capex'!$A$15:$K$957,COLUMN(I124),FALSE),0)</f>
        <v>0</v>
      </c>
      <c r="J124" s="33">
        <f>IFERROR(VLOOKUP($A124,'2.0 Input│Historic Capex'!$A$15:$K$957,COLUMN(J124),FALSE),0)</f>
        <v>0</v>
      </c>
      <c r="K124" s="33">
        <f>IFERROR(VLOOKUP($A124,'2.0 Input│Historic Capex'!$A$15:$K$957,COLUMN(K124),FALSE),0)</f>
        <v>0</v>
      </c>
      <c r="L124" s="33">
        <f t="shared" si="1"/>
        <v>0</v>
      </c>
    </row>
    <row r="125" spans="1:12" x14ac:dyDescent="0.25">
      <c r="A125" s="33">
        <f>'2.0 Input│Historic Capex'!A127</f>
        <v>113</v>
      </c>
      <c r="B125" s="23" t="str">
        <f>'2.0 Input│Historic Capex'!B127</f>
        <v>BCS DEA Upgrade</v>
      </c>
      <c r="C125" s="7" t="str">
        <f>'2.0 Input│Historic Capex'!C127</f>
        <v>Compressors</v>
      </c>
      <c r="D125" s="7" t="str">
        <f>'2.0 Input│Historic Capex'!D127</f>
        <v>Replacement</v>
      </c>
      <c r="G125" s="33">
        <f>IFERROR(VLOOKUP($A125,'2.0 Input│Historic Capex'!$A$15:$K$957,COLUMN(G125),FALSE),0)</f>
        <v>1160</v>
      </c>
      <c r="H125" s="33">
        <f>IFERROR(VLOOKUP($A125,'2.0 Input│Historic Capex'!$A$15:$K$957,COLUMN(H125),FALSE),0)</f>
        <v>17428</v>
      </c>
      <c r="I125" s="33">
        <f>IFERROR(VLOOKUP($A125,'2.0 Input│Historic Capex'!$A$15:$K$957,COLUMN(I125),FALSE),0)</f>
        <v>0</v>
      </c>
      <c r="J125" s="33">
        <f>IFERROR(VLOOKUP($A125,'2.0 Input│Historic Capex'!$A$15:$K$957,COLUMN(J125),FALSE),0)</f>
        <v>316977</v>
      </c>
      <c r="K125" s="33">
        <f>IFERROR(VLOOKUP($A125,'2.0 Input│Historic Capex'!$A$15:$K$957,COLUMN(K125),FALSE),0)</f>
        <v>0</v>
      </c>
      <c r="L125" s="33">
        <f t="shared" si="1"/>
        <v>335565</v>
      </c>
    </row>
    <row r="126" spans="1:12" x14ac:dyDescent="0.25">
      <c r="A126" s="33">
        <f>'2.0 Input│Historic Capex'!A128</f>
        <v>114</v>
      </c>
      <c r="B126" s="23" t="str">
        <f>'2.0 Input│Historic Capex'!B128</f>
        <v>BCS GEA Upgrade</v>
      </c>
      <c r="C126" s="7" t="str">
        <f>'2.0 Input│Historic Capex'!C128</f>
        <v>Compressors</v>
      </c>
      <c r="D126" s="7" t="str">
        <f>'2.0 Input│Historic Capex'!D128</f>
        <v>Replacement</v>
      </c>
      <c r="G126" s="33">
        <f>IFERROR(VLOOKUP($A126,'2.0 Input│Historic Capex'!$A$15:$K$957,COLUMN(G126),FALSE),0)</f>
        <v>0</v>
      </c>
      <c r="H126" s="33">
        <f>IFERROR(VLOOKUP($A126,'2.0 Input│Historic Capex'!$A$15:$K$957,COLUMN(H126),FALSE),0)</f>
        <v>0</v>
      </c>
      <c r="I126" s="33">
        <f>IFERROR(VLOOKUP($A126,'2.0 Input│Historic Capex'!$A$15:$K$957,COLUMN(I126),FALSE),0)</f>
        <v>0</v>
      </c>
      <c r="J126" s="33">
        <f>IFERROR(VLOOKUP($A126,'2.0 Input│Historic Capex'!$A$15:$K$957,COLUMN(J126),FALSE),0)</f>
        <v>0</v>
      </c>
      <c r="K126" s="33">
        <f>IFERROR(VLOOKUP($A126,'2.0 Input│Historic Capex'!$A$15:$K$957,COLUMN(K126),FALSE),0)</f>
        <v>0</v>
      </c>
      <c r="L126" s="33">
        <f t="shared" si="1"/>
        <v>0</v>
      </c>
    </row>
    <row r="127" spans="1:12" x14ac:dyDescent="0.25">
      <c r="A127" s="33">
        <f>'2.0 Input│Historic Capex'!A129</f>
        <v>115</v>
      </c>
      <c r="B127" s="23" t="str">
        <f>'2.0 Input│Historic Capex'!B129</f>
        <v>Pig Trap - Keon Park Install</v>
      </c>
      <c r="C127" s="7" t="str">
        <f>'2.0 Input│Historic Capex'!C129</f>
        <v>City Gates &amp; Field Regs</v>
      </c>
      <c r="D127" s="7" t="str">
        <f>'2.0 Input│Historic Capex'!D129</f>
        <v>Replacement</v>
      </c>
      <c r="G127" s="33">
        <f>IFERROR(VLOOKUP($A127,'2.0 Input│Historic Capex'!$A$15:$K$957,COLUMN(G127),FALSE),0)</f>
        <v>325106.7200000002</v>
      </c>
      <c r="H127" s="33">
        <f>IFERROR(VLOOKUP($A127,'2.0 Input│Historic Capex'!$A$15:$K$957,COLUMN(H127),FALSE),0)</f>
        <v>1640823.98</v>
      </c>
      <c r="I127" s="33">
        <f>IFERROR(VLOOKUP($A127,'2.0 Input│Historic Capex'!$A$15:$K$957,COLUMN(I127),FALSE),0)</f>
        <v>0</v>
      </c>
      <c r="J127" s="33">
        <f>IFERROR(VLOOKUP($A127,'2.0 Input│Historic Capex'!$A$15:$K$957,COLUMN(J127),FALSE),0)</f>
        <v>0</v>
      </c>
      <c r="K127" s="33">
        <f>IFERROR(VLOOKUP($A127,'2.0 Input│Historic Capex'!$A$15:$K$957,COLUMN(K127),FALSE),0)</f>
        <v>0</v>
      </c>
      <c r="L127" s="33">
        <f t="shared" si="1"/>
        <v>1965930.7000000002</v>
      </c>
    </row>
    <row r="128" spans="1:12" x14ac:dyDescent="0.25">
      <c r="A128" s="33">
        <f>'2.0 Input│Historic Capex'!A130</f>
        <v>116</v>
      </c>
      <c r="B128" s="23" t="str">
        <f>'2.0 Input│Historic Capex'!B130</f>
        <v>BCS Replacement of FSV, ASV &amp; Other Valves</v>
      </c>
      <c r="C128" s="7" t="str">
        <f>'2.0 Input│Historic Capex'!C130</f>
        <v>Compressors</v>
      </c>
      <c r="D128" s="7" t="str">
        <f>'2.0 Input│Historic Capex'!D130</f>
        <v>Replacement</v>
      </c>
      <c r="G128" s="33">
        <f>IFERROR(VLOOKUP($A128,'2.0 Input│Historic Capex'!$A$15:$K$957,COLUMN(G128),FALSE),0)</f>
        <v>0</v>
      </c>
      <c r="H128" s="33">
        <f>IFERROR(VLOOKUP($A128,'2.0 Input│Historic Capex'!$A$15:$K$957,COLUMN(H128),FALSE),0)</f>
        <v>0</v>
      </c>
      <c r="I128" s="33">
        <f>IFERROR(VLOOKUP($A128,'2.0 Input│Historic Capex'!$A$15:$K$957,COLUMN(I128),FALSE),0)</f>
        <v>0</v>
      </c>
      <c r="J128" s="33">
        <f>IFERROR(VLOOKUP($A128,'2.0 Input│Historic Capex'!$A$15:$K$957,COLUMN(J128),FALSE),0)</f>
        <v>0</v>
      </c>
      <c r="K128" s="33">
        <f>IFERROR(VLOOKUP($A128,'2.0 Input│Historic Capex'!$A$15:$K$957,COLUMN(K128),FALSE),0)</f>
        <v>0</v>
      </c>
      <c r="L128" s="33">
        <f t="shared" si="1"/>
        <v>0</v>
      </c>
    </row>
    <row r="129" spans="1:12" x14ac:dyDescent="0.25">
      <c r="A129" s="33">
        <f>'2.0 Input│Historic Capex'!A131</f>
        <v>117</v>
      </c>
      <c r="B129" s="23" t="str">
        <f>'2.0 Input│Historic Capex'!B131</f>
        <v>BCS Unit 10 &amp; 11 Cooler Upgrade</v>
      </c>
      <c r="C129" s="7" t="str">
        <f>'2.0 Input│Historic Capex'!C131</f>
        <v>Compressors</v>
      </c>
      <c r="D129" s="7" t="str">
        <f>'2.0 Input│Historic Capex'!D131</f>
        <v>Replacement</v>
      </c>
      <c r="G129" s="33">
        <f>IFERROR(VLOOKUP($A129,'2.0 Input│Historic Capex'!$A$15:$K$957,COLUMN(G129),FALSE),0)</f>
        <v>27089.84</v>
      </c>
      <c r="H129" s="33">
        <f>IFERROR(VLOOKUP($A129,'2.0 Input│Historic Capex'!$A$15:$K$957,COLUMN(H129),FALSE),0)</f>
        <v>889622.64999999991</v>
      </c>
      <c r="I129" s="33">
        <f>IFERROR(VLOOKUP($A129,'2.0 Input│Historic Capex'!$A$15:$K$957,COLUMN(I129),FALSE),0)</f>
        <v>5007242.5399999991</v>
      </c>
      <c r="J129" s="33">
        <f>IFERROR(VLOOKUP($A129,'2.0 Input│Historic Capex'!$A$15:$K$957,COLUMN(J129),FALSE),0)</f>
        <v>3272234.0900000003</v>
      </c>
      <c r="K129" s="33">
        <f>IFERROR(VLOOKUP($A129,'2.0 Input│Historic Capex'!$A$15:$K$957,COLUMN(K129),FALSE),0)</f>
        <v>0</v>
      </c>
      <c r="L129" s="33">
        <f t="shared" si="1"/>
        <v>9196189.1199999992</v>
      </c>
    </row>
    <row r="130" spans="1:12" x14ac:dyDescent="0.25">
      <c r="A130" s="33">
        <f>'2.0 Input│Historic Capex'!A132</f>
        <v>118</v>
      </c>
      <c r="B130" s="23" t="str">
        <f>'2.0 Input│Historic Capex'!B132</f>
        <v>SMS - GIS &amp; Aerial Photography</v>
      </c>
      <c r="C130" s="7" t="str">
        <f>'2.0 Input│Historic Capex'!C132</f>
        <v>Pipelines</v>
      </c>
      <c r="D130" s="7" t="str">
        <f>'2.0 Input│Historic Capex'!D132</f>
        <v>Replacement</v>
      </c>
      <c r="G130" s="33">
        <f>IFERROR(VLOOKUP($A130,'2.0 Input│Historic Capex'!$A$15:$K$957,COLUMN(G130),FALSE),0)</f>
        <v>0</v>
      </c>
      <c r="H130" s="33">
        <f>IFERROR(VLOOKUP($A130,'2.0 Input│Historic Capex'!$A$15:$K$957,COLUMN(H130),FALSE),0)</f>
        <v>0</v>
      </c>
      <c r="I130" s="33">
        <f>IFERROR(VLOOKUP($A130,'2.0 Input│Historic Capex'!$A$15:$K$957,COLUMN(I130),FALSE),0)</f>
        <v>87</v>
      </c>
      <c r="J130" s="33">
        <f>IFERROR(VLOOKUP($A130,'2.0 Input│Historic Capex'!$A$15:$K$957,COLUMN(J130),FALSE),0)</f>
        <v>144969.5</v>
      </c>
      <c r="K130" s="33">
        <f>IFERROR(VLOOKUP($A130,'2.0 Input│Historic Capex'!$A$15:$K$957,COLUMN(K130),FALSE),0)</f>
        <v>0</v>
      </c>
      <c r="L130" s="33">
        <f t="shared" si="1"/>
        <v>145056.5</v>
      </c>
    </row>
    <row r="131" spans="1:12" x14ac:dyDescent="0.25">
      <c r="A131" s="33">
        <f>'2.0 Input│Historic Capex'!A133</f>
        <v>119</v>
      </c>
      <c r="B131" s="23" t="str">
        <f>'2.0 Input│Historic Capex'!B133</f>
        <v>SMS - Vehicle Barrier Protection</v>
      </c>
      <c r="C131" s="7" t="str">
        <f>'2.0 Input│Historic Capex'!C133</f>
        <v>Pipelines</v>
      </c>
      <c r="D131" s="7" t="str">
        <f>'2.0 Input│Historic Capex'!D133</f>
        <v>Replacement</v>
      </c>
      <c r="G131" s="33">
        <f>IFERROR(VLOOKUP($A131,'2.0 Input│Historic Capex'!$A$15:$K$957,COLUMN(G131),FALSE),0)</f>
        <v>0</v>
      </c>
      <c r="H131" s="33">
        <f>IFERROR(VLOOKUP($A131,'2.0 Input│Historic Capex'!$A$15:$K$957,COLUMN(H131),FALSE),0)</f>
        <v>0</v>
      </c>
      <c r="I131" s="33">
        <f>IFERROR(VLOOKUP($A131,'2.0 Input│Historic Capex'!$A$15:$K$957,COLUMN(I131),FALSE),0)</f>
        <v>0</v>
      </c>
      <c r="J131" s="33">
        <f>IFERROR(VLOOKUP($A131,'2.0 Input│Historic Capex'!$A$15:$K$957,COLUMN(J131),FALSE),0)</f>
        <v>0</v>
      </c>
      <c r="K131" s="33">
        <f>IFERROR(VLOOKUP($A131,'2.0 Input│Historic Capex'!$A$15:$K$957,COLUMN(K131),FALSE),0)</f>
        <v>0</v>
      </c>
      <c r="L131" s="33">
        <f t="shared" si="1"/>
        <v>0</v>
      </c>
    </row>
    <row r="132" spans="1:12" x14ac:dyDescent="0.25">
      <c r="A132" s="33">
        <f>'2.0 Input│Historic Capex'!A134</f>
        <v>120</v>
      </c>
      <c r="B132" s="23" t="str">
        <f>'2.0 Input│Historic Capex'!B134</f>
        <v>SMS - Site Hazops</v>
      </c>
      <c r="C132" s="7" t="str">
        <f>'2.0 Input│Historic Capex'!C134</f>
        <v>Pipelines</v>
      </c>
      <c r="D132" s="7" t="str">
        <f>'2.0 Input│Historic Capex'!D134</f>
        <v>Replacement</v>
      </c>
      <c r="G132" s="33">
        <f>IFERROR(VLOOKUP($A132,'2.0 Input│Historic Capex'!$A$15:$K$957,COLUMN(G132),FALSE),0)</f>
        <v>0</v>
      </c>
      <c r="H132" s="33">
        <f>IFERROR(VLOOKUP($A132,'2.0 Input│Historic Capex'!$A$15:$K$957,COLUMN(H132),FALSE),0)</f>
        <v>0</v>
      </c>
      <c r="I132" s="33">
        <f>IFERROR(VLOOKUP($A132,'2.0 Input│Historic Capex'!$A$15:$K$957,COLUMN(I132),FALSE),0)</f>
        <v>0</v>
      </c>
      <c r="J132" s="33">
        <f>IFERROR(VLOOKUP($A132,'2.0 Input│Historic Capex'!$A$15:$K$957,COLUMN(J132),FALSE),0)</f>
        <v>0</v>
      </c>
      <c r="K132" s="33">
        <f>IFERROR(VLOOKUP($A132,'2.0 Input│Historic Capex'!$A$15:$K$957,COLUMN(K132),FALSE),0)</f>
        <v>0</v>
      </c>
      <c r="L132" s="33">
        <f t="shared" si="1"/>
        <v>0</v>
      </c>
    </row>
    <row r="133" spans="1:12" x14ac:dyDescent="0.25">
      <c r="A133" s="33">
        <f>'2.0 Input│Historic Capex'!A135</f>
        <v>121</v>
      </c>
      <c r="B133" s="23" t="str">
        <f>'2.0 Input│Historic Capex'!B135</f>
        <v>SMS - Bush Fire Impact Studies</v>
      </c>
      <c r="C133" s="7" t="str">
        <f>'2.0 Input│Historic Capex'!C135</f>
        <v>Pipelines</v>
      </c>
      <c r="D133" s="7" t="str">
        <f>'2.0 Input│Historic Capex'!D135</f>
        <v>Replacement</v>
      </c>
      <c r="G133" s="33">
        <f>IFERROR(VLOOKUP($A133,'2.0 Input│Historic Capex'!$A$15:$K$957,COLUMN(G133),FALSE),0)</f>
        <v>0</v>
      </c>
      <c r="H133" s="33">
        <f>IFERROR(VLOOKUP($A133,'2.0 Input│Historic Capex'!$A$15:$K$957,COLUMN(H133),FALSE),0)</f>
        <v>0</v>
      </c>
      <c r="I133" s="33">
        <f>IFERROR(VLOOKUP($A133,'2.0 Input│Historic Capex'!$A$15:$K$957,COLUMN(I133),FALSE),0)</f>
        <v>0</v>
      </c>
      <c r="J133" s="33">
        <f>IFERROR(VLOOKUP($A133,'2.0 Input│Historic Capex'!$A$15:$K$957,COLUMN(J133),FALSE),0)</f>
        <v>0</v>
      </c>
      <c r="K133" s="33">
        <f>IFERROR(VLOOKUP($A133,'2.0 Input│Historic Capex'!$A$15:$K$957,COLUMN(K133),FALSE),0)</f>
        <v>0</v>
      </c>
      <c r="L133" s="33">
        <f t="shared" si="1"/>
        <v>0</v>
      </c>
    </row>
    <row r="134" spans="1:12" x14ac:dyDescent="0.25">
      <c r="A134" s="33">
        <f>'2.0 Input│Historic Capex'!A136</f>
        <v>122</v>
      </c>
      <c r="B134" s="23" t="str">
        <f>'2.0 Input│Historic Capex'!B136</f>
        <v>Wollert to Clonbinane Looping</v>
      </c>
      <c r="C134" s="7" t="str">
        <f>'2.0 Input│Historic Capex'!C136</f>
        <v>Pipelines</v>
      </c>
      <c r="D134" s="7" t="str">
        <f>'2.0 Input│Historic Capex'!D136</f>
        <v>Augmentation</v>
      </c>
      <c r="G134" s="33">
        <f>IFERROR(VLOOKUP($A134,'2.0 Input│Historic Capex'!$A$15:$K$957,COLUMN(G134),FALSE),0)</f>
        <v>4006990.75</v>
      </c>
      <c r="H134" s="33">
        <f>IFERROR(VLOOKUP($A134,'2.0 Input│Historic Capex'!$A$15:$K$957,COLUMN(H134),FALSE),0)</f>
        <v>85648927.659999996</v>
      </c>
      <c r="I134" s="33">
        <f>IFERROR(VLOOKUP($A134,'2.0 Input│Historic Capex'!$A$15:$K$957,COLUMN(I134),FALSE),0)</f>
        <v>65640112.890000001</v>
      </c>
      <c r="J134" s="33">
        <f>IFERROR(VLOOKUP($A134,'2.0 Input│Historic Capex'!$A$15:$K$957,COLUMN(J134),FALSE),0)</f>
        <v>635203.40999999945</v>
      </c>
      <c r="K134" s="33">
        <f>IFERROR(VLOOKUP($A134,'2.0 Input│Historic Capex'!$A$15:$K$957,COLUMN(K134),FALSE),0)</f>
        <v>0</v>
      </c>
      <c r="L134" s="33">
        <f t="shared" si="1"/>
        <v>155931234.71000001</v>
      </c>
    </row>
    <row r="135" spans="1:12" x14ac:dyDescent="0.25">
      <c r="A135" s="33">
        <f>'2.0 Input│Historic Capex'!A137</f>
        <v>123</v>
      </c>
      <c r="B135" s="23" t="str">
        <f>'2.0 Input│Historic Capex'!B137</f>
        <v>MAOP Upgrade - Euroa to Springhurst</v>
      </c>
      <c r="C135" s="7" t="str">
        <f>'2.0 Input│Historic Capex'!C137</f>
        <v>Pipelines</v>
      </c>
      <c r="D135" s="7" t="str">
        <f>'2.0 Input│Historic Capex'!D137</f>
        <v>Augmentation</v>
      </c>
      <c r="G135" s="33">
        <f>IFERROR(VLOOKUP($A135,'2.0 Input│Historic Capex'!$A$15:$K$957,COLUMN(G135),FALSE),0)</f>
        <v>0</v>
      </c>
      <c r="H135" s="33">
        <f>IFERROR(VLOOKUP($A135,'2.0 Input│Historic Capex'!$A$15:$K$957,COLUMN(H135),FALSE),0)</f>
        <v>0</v>
      </c>
      <c r="I135" s="33">
        <f>IFERROR(VLOOKUP($A135,'2.0 Input│Historic Capex'!$A$15:$K$957,COLUMN(I135),FALSE),0)</f>
        <v>0</v>
      </c>
      <c r="J135" s="33">
        <f>IFERROR(VLOOKUP($A135,'2.0 Input│Historic Capex'!$A$15:$K$957,COLUMN(J135),FALSE),0)</f>
        <v>0</v>
      </c>
      <c r="K135" s="33">
        <f>IFERROR(VLOOKUP($A135,'2.0 Input│Historic Capex'!$A$15:$K$957,COLUMN(K135),FALSE),0)</f>
        <v>0</v>
      </c>
      <c r="L135" s="33">
        <f t="shared" si="1"/>
        <v>0</v>
      </c>
    </row>
    <row r="136" spans="1:12" x14ac:dyDescent="0.25">
      <c r="A136" s="33">
        <f>'2.0 Input│Historic Capex'!A138</f>
        <v>124</v>
      </c>
      <c r="B136" s="23" t="str">
        <f>'2.0 Input│Historic Capex'!B138</f>
        <v>MAOP Upgrade - Euroa to Springhurst</v>
      </c>
      <c r="C136" s="7" t="str">
        <f>'2.0 Input│Historic Capex'!C138</f>
        <v>City Gates &amp; Field Regs</v>
      </c>
      <c r="D136" s="7" t="str">
        <f>'2.0 Input│Historic Capex'!D138</f>
        <v>Augmentation</v>
      </c>
      <c r="G136" s="33">
        <f>IFERROR(VLOOKUP($A136,'2.0 Input│Historic Capex'!$A$15:$K$957,COLUMN(G136),FALSE),0)</f>
        <v>0</v>
      </c>
      <c r="H136" s="33">
        <f>IFERROR(VLOOKUP($A136,'2.0 Input│Historic Capex'!$A$15:$K$957,COLUMN(H136),FALSE),0)</f>
        <v>0</v>
      </c>
      <c r="I136" s="33">
        <f>IFERROR(VLOOKUP($A136,'2.0 Input│Historic Capex'!$A$15:$K$957,COLUMN(I136),FALSE),0)</f>
        <v>0</v>
      </c>
      <c r="J136" s="33">
        <f>IFERROR(VLOOKUP($A136,'2.0 Input│Historic Capex'!$A$15:$K$957,COLUMN(J136),FALSE),0)</f>
        <v>0</v>
      </c>
      <c r="K136" s="33">
        <f>IFERROR(VLOOKUP($A136,'2.0 Input│Historic Capex'!$A$15:$K$957,COLUMN(K136),FALSE),0)</f>
        <v>0</v>
      </c>
      <c r="L136" s="33">
        <f t="shared" si="1"/>
        <v>0</v>
      </c>
    </row>
    <row r="137" spans="1:12" x14ac:dyDescent="0.25">
      <c r="A137" s="33">
        <f>'2.0 Input│Historic Capex'!A139</f>
        <v>125</v>
      </c>
      <c r="B137" s="23" t="str">
        <f>'2.0 Input│Historic Capex'!B139</f>
        <v>Valve - T60 Longford - Dandenong Upgrade hydraulic hand pump of actuators</v>
      </c>
      <c r="C137" s="7" t="str">
        <f>'2.0 Input│Historic Capex'!C139</f>
        <v>Other</v>
      </c>
      <c r="D137" s="7" t="str">
        <f>'2.0 Input│Historic Capex'!D139</f>
        <v>Replacement</v>
      </c>
      <c r="G137" s="33">
        <f>IFERROR(VLOOKUP($A137,'2.0 Input│Historic Capex'!$A$15:$K$957,COLUMN(G137),FALSE),0)</f>
        <v>0</v>
      </c>
      <c r="H137" s="33">
        <f>IFERROR(VLOOKUP($A137,'2.0 Input│Historic Capex'!$A$15:$K$957,COLUMN(H137),FALSE),0)</f>
        <v>0</v>
      </c>
      <c r="I137" s="33">
        <f>IFERROR(VLOOKUP($A137,'2.0 Input│Historic Capex'!$A$15:$K$957,COLUMN(I137),FALSE),0)</f>
        <v>0</v>
      </c>
      <c r="J137" s="33">
        <f>IFERROR(VLOOKUP($A137,'2.0 Input│Historic Capex'!$A$15:$K$957,COLUMN(J137),FALSE),0)</f>
        <v>0</v>
      </c>
      <c r="K137" s="33">
        <f>IFERROR(VLOOKUP($A137,'2.0 Input│Historic Capex'!$A$15:$K$957,COLUMN(K137),FALSE),0)</f>
        <v>0</v>
      </c>
      <c r="L137" s="33">
        <f t="shared" si="1"/>
        <v>0</v>
      </c>
    </row>
    <row r="138" spans="1:12" x14ac:dyDescent="0.25">
      <c r="A138" s="33">
        <f>'2.0 Input│Historic Capex'!A140</f>
        <v>126</v>
      </c>
      <c r="B138" s="23" t="str">
        <f>'2.0 Input│Historic Capex'!B140</f>
        <v>VTS - BROOKLYN LARA LOOP</v>
      </c>
      <c r="C138" s="7" t="str">
        <f>'2.0 Input│Historic Capex'!C140</f>
        <v>Pipelines</v>
      </c>
      <c r="D138" s="7" t="str">
        <f>'2.0 Input│Historic Capex'!D140</f>
        <v>Replacement</v>
      </c>
      <c r="E138" s="62"/>
      <c r="F138" s="62"/>
      <c r="G138" s="33">
        <f>IFERROR(VLOOKUP($A138,'2.0 Input│Historic Capex'!$A$15:$K$957,COLUMN(G138),FALSE),0)</f>
        <v>0</v>
      </c>
      <c r="H138" s="33">
        <f>IFERROR(VLOOKUP($A138,'2.0 Input│Historic Capex'!$A$15:$K$957,COLUMN(H138),FALSE),0)</f>
        <v>0</v>
      </c>
      <c r="I138" s="33">
        <f>IFERROR(VLOOKUP($A138,'2.0 Input│Historic Capex'!$A$15:$K$957,COLUMN(I138),FALSE),0)</f>
        <v>0</v>
      </c>
      <c r="J138" s="33">
        <f>IFERROR(VLOOKUP($A138,'2.0 Input│Historic Capex'!$A$15:$K$957,COLUMN(J138),FALSE),0)</f>
        <v>0</v>
      </c>
      <c r="K138" s="33">
        <f>IFERROR(VLOOKUP($A138,'2.0 Input│Historic Capex'!$A$15:$K$957,COLUMN(K138),FALSE),0)</f>
        <v>0</v>
      </c>
      <c r="L138" s="33">
        <f t="shared" ref="L138:L201" si="2">SUM(G138:K138)</f>
        <v>0</v>
      </c>
    </row>
    <row r="139" spans="1:12" x14ac:dyDescent="0.25">
      <c r="A139" s="33">
        <f>'2.0 Input│Historic Capex'!A141</f>
        <v>127</v>
      </c>
      <c r="B139" s="23" t="str">
        <f>'2.0 Input│Historic Capex'!B141</f>
        <v>VTS - WOLLERT 4 &amp; 5 CAPEX</v>
      </c>
      <c r="C139" s="7" t="str">
        <f>'2.0 Input│Historic Capex'!C141</f>
        <v>Compressors</v>
      </c>
      <c r="D139" s="7" t="str">
        <f>'2.0 Input│Historic Capex'!D141</f>
        <v>Replacement</v>
      </c>
      <c r="E139" s="62"/>
      <c r="F139" s="62"/>
      <c r="G139" s="33">
        <f>IFERROR(VLOOKUP($A139,'2.0 Input│Historic Capex'!$A$15:$K$957,COLUMN(G139),FALSE),0)</f>
        <v>3203.9</v>
      </c>
      <c r="H139" s="33">
        <f>IFERROR(VLOOKUP($A139,'2.0 Input│Historic Capex'!$A$15:$K$957,COLUMN(H139),FALSE),0)</f>
        <v>5158.9600000000009</v>
      </c>
      <c r="I139" s="33">
        <f>IFERROR(VLOOKUP($A139,'2.0 Input│Historic Capex'!$A$15:$K$957,COLUMN(I139),FALSE),0)</f>
        <v>0</v>
      </c>
      <c r="J139" s="33">
        <f>IFERROR(VLOOKUP($A139,'2.0 Input│Historic Capex'!$A$15:$K$957,COLUMN(J139),FALSE),0)</f>
        <v>0</v>
      </c>
      <c r="K139" s="33">
        <f>IFERROR(VLOOKUP($A139,'2.0 Input│Historic Capex'!$A$15:$K$957,COLUMN(K139),FALSE),0)</f>
        <v>0</v>
      </c>
      <c r="L139" s="33">
        <f t="shared" si="2"/>
        <v>8362.86</v>
      </c>
    </row>
    <row r="140" spans="1:12" x14ac:dyDescent="0.25">
      <c r="A140" s="33">
        <f>'2.0 Input│Historic Capex'!A142</f>
        <v>128</v>
      </c>
      <c r="B140" s="23" t="str">
        <f>'2.0 Input│Historic Capex'!B142</f>
        <v>VTS - MORWELL TYERS UPGRADE</v>
      </c>
      <c r="C140" s="7" t="str">
        <f>'2.0 Input│Historic Capex'!C142</f>
        <v>City Gates &amp; Field Regs</v>
      </c>
      <c r="D140" s="7" t="str">
        <f>'2.0 Input│Historic Capex'!D142</f>
        <v>Replacement</v>
      </c>
      <c r="E140" s="62"/>
      <c r="F140" s="62"/>
      <c r="G140" s="33">
        <f>IFERROR(VLOOKUP($A140,'2.0 Input│Historic Capex'!$A$15:$K$957,COLUMN(G140),FALSE),0)</f>
        <v>6147.52</v>
      </c>
      <c r="H140" s="33">
        <f>IFERROR(VLOOKUP($A140,'2.0 Input│Historic Capex'!$A$15:$K$957,COLUMN(H140),FALSE),0)</f>
        <v>0</v>
      </c>
      <c r="I140" s="33">
        <f>IFERROR(VLOOKUP($A140,'2.0 Input│Historic Capex'!$A$15:$K$957,COLUMN(I140),FALSE),0)</f>
        <v>0</v>
      </c>
      <c r="J140" s="33">
        <f>IFERROR(VLOOKUP($A140,'2.0 Input│Historic Capex'!$A$15:$K$957,COLUMN(J140),FALSE),0)</f>
        <v>0</v>
      </c>
      <c r="K140" s="33">
        <f>IFERROR(VLOOKUP($A140,'2.0 Input│Historic Capex'!$A$15:$K$957,COLUMN(K140),FALSE),0)</f>
        <v>0</v>
      </c>
      <c r="L140" s="33">
        <f t="shared" si="2"/>
        <v>6147.52</v>
      </c>
    </row>
    <row r="141" spans="1:12" x14ac:dyDescent="0.25">
      <c r="A141" s="33">
        <f>'2.0 Input│Historic Capex'!A143</f>
        <v>129</v>
      </c>
      <c r="B141" s="23" t="str">
        <f>'2.0 Input│Historic Capex'!B143</f>
        <v>VTS - MAOP UPGRADE CAPEX</v>
      </c>
      <c r="C141" s="7" t="str">
        <f>'2.0 Input│Historic Capex'!C143</f>
        <v>City Gates &amp; Field Regs</v>
      </c>
      <c r="D141" s="7" t="str">
        <f>'2.0 Input│Historic Capex'!D143</f>
        <v>Replacement</v>
      </c>
      <c r="E141" s="62"/>
      <c r="F141" s="62"/>
      <c r="G141" s="33">
        <f>IFERROR(VLOOKUP($A141,'2.0 Input│Historic Capex'!$A$15:$K$957,COLUMN(G141),FALSE),0)</f>
        <v>0</v>
      </c>
      <c r="H141" s="33">
        <f>IFERROR(VLOOKUP($A141,'2.0 Input│Historic Capex'!$A$15:$K$957,COLUMN(H141),FALSE),0)</f>
        <v>-42.39</v>
      </c>
      <c r="I141" s="33">
        <f>IFERROR(VLOOKUP($A141,'2.0 Input│Historic Capex'!$A$15:$K$957,COLUMN(I141),FALSE),0)</f>
        <v>0</v>
      </c>
      <c r="J141" s="33">
        <f>IFERROR(VLOOKUP($A141,'2.0 Input│Historic Capex'!$A$15:$K$957,COLUMN(J141),FALSE),0)</f>
        <v>0</v>
      </c>
      <c r="K141" s="33">
        <f>IFERROR(VLOOKUP($A141,'2.0 Input│Historic Capex'!$A$15:$K$957,COLUMN(K141),FALSE),0)</f>
        <v>0</v>
      </c>
      <c r="L141" s="33">
        <f t="shared" si="2"/>
        <v>-42.39</v>
      </c>
    </row>
    <row r="142" spans="1:12" x14ac:dyDescent="0.25">
      <c r="A142" s="33">
        <f>'2.0 Input│Historic Capex'!A144</f>
        <v>130</v>
      </c>
      <c r="B142" s="23" t="str">
        <f>'2.0 Input│Historic Capex'!B144</f>
        <v>VTS - BBP &amp; BCP CG UPGRADE</v>
      </c>
      <c r="C142" s="7" t="str">
        <f>'2.0 Input│Historic Capex'!C144</f>
        <v>City Gates &amp; Field Regs</v>
      </c>
      <c r="D142" s="7" t="str">
        <f>'2.0 Input│Historic Capex'!D144</f>
        <v>Replacement</v>
      </c>
      <c r="E142" s="62"/>
      <c r="F142" s="62"/>
      <c r="G142" s="33">
        <f>IFERROR(VLOOKUP($A142,'2.0 Input│Historic Capex'!$A$15:$K$957,COLUMN(G142),FALSE),0)</f>
        <v>0</v>
      </c>
      <c r="H142" s="33">
        <f>IFERROR(VLOOKUP($A142,'2.0 Input│Historic Capex'!$A$15:$K$957,COLUMN(H142),FALSE),0)</f>
        <v>0</v>
      </c>
      <c r="I142" s="33">
        <f>IFERROR(VLOOKUP($A142,'2.0 Input│Historic Capex'!$A$15:$K$957,COLUMN(I142),FALSE),0)</f>
        <v>0</v>
      </c>
      <c r="J142" s="33">
        <f>IFERROR(VLOOKUP($A142,'2.0 Input│Historic Capex'!$A$15:$K$957,COLUMN(J142),FALSE),0)</f>
        <v>0</v>
      </c>
      <c r="K142" s="33">
        <f>IFERROR(VLOOKUP($A142,'2.0 Input│Historic Capex'!$A$15:$K$957,COLUMN(K142),FALSE),0)</f>
        <v>0</v>
      </c>
      <c r="L142" s="33">
        <f t="shared" si="2"/>
        <v>0</v>
      </c>
    </row>
    <row r="143" spans="1:12" x14ac:dyDescent="0.25">
      <c r="A143" s="33">
        <f>'2.0 Input│Historic Capex'!A145</f>
        <v>131</v>
      </c>
      <c r="B143" s="23" t="str">
        <f>'2.0 Input│Historic Capex'!B145</f>
        <v>VTS - BRANCH VALVE CASTLEMAINE</v>
      </c>
      <c r="C143" s="7" t="str">
        <f>'2.0 Input│Historic Capex'!C145</f>
        <v>Pipelines</v>
      </c>
      <c r="D143" s="7" t="str">
        <f>'2.0 Input│Historic Capex'!D145</f>
        <v>Replacement</v>
      </c>
      <c r="E143" s="62"/>
      <c r="F143" s="62"/>
      <c r="G143" s="33">
        <f>IFERROR(VLOOKUP($A143,'2.0 Input│Historic Capex'!$A$15:$K$957,COLUMN(G143),FALSE),0)</f>
        <v>0</v>
      </c>
      <c r="H143" s="33">
        <f>IFERROR(VLOOKUP($A143,'2.0 Input│Historic Capex'!$A$15:$K$957,COLUMN(H143),FALSE),0)</f>
        <v>0</v>
      </c>
      <c r="I143" s="33">
        <f>IFERROR(VLOOKUP($A143,'2.0 Input│Historic Capex'!$A$15:$K$957,COLUMN(I143),FALSE),0)</f>
        <v>0</v>
      </c>
      <c r="J143" s="33">
        <f>IFERROR(VLOOKUP($A143,'2.0 Input│Historic Capex'!$A$15:$K$957,COLUMN(J143),FALSE),0)</f>
        <v>0</v>
      </c>
      <c r="K143" s="33">
        <f>IFERROR(VLOOKUP($A143,'2.0 Input│Historic Capex'!$A$15:$K$957,COLUMN(K143),FALSE),0)</f>
        <v>0</v>
      </c>
      <c r="L143" s="33">
        <f t="shared" si="2"/>
        <v>0</v>
      </c>
    </row>
    <row r="144" spans="1:12" x14ac:dyDescent="0.25">
      <c r="A144" s="33">
        <f>'2.0 Input│Historic Capex'!A146</f>
        <v>132</v>
      </c>
      <c r="B144" s="23" t="str">
        <f>'2.0 Input│Historic Capex'!B146</f>
        <v>VTS - EUROA CS NEW (PPOM)</v>
      </c>
      <c r="C144" s="7" t="str">
        <f>'2.0 Input│Historic Capex'!C146</f>
        <v>Compressors</v>
      </c>
      <c r="D144" s="7" t="str">
        <f>'2.0 Input│Historic Capex'!D146</f>
        <v>Augmentation</v>
      </c>
      <c r="E144" s="62"/>
      <c r="F144" s="62"/>
      <c r="G144" s="33">
        <f>IFERROR(VLOOKUP($A144,'2.0 Input│Historic Capex'!$A$15:$K$957,COLUMN(G144),FALSE),0)</f>
        <v>116664.37</v>
      </c>
      <c r="H144" s="33">
        <f>IFERROR(VLOOKUP($A144,'2.0 Input│Historic Capex'!$A$15:$K$957,COLUMN(H144),FALSE),0)</f>
        <v>121805.28</v>
      </c>
      <c r="I144" s="33">
        <f>IFERROR(VLOOKUP($A144,'2.0 Input│Historic Capex'!$A$15:$K$957,COLUMN(I144),FALSE),0)</f>
        <v>59020.54</v>
      </c>
      <c r="J144" s="33">
        <f>IFERROR(VLOOKUP($A144,'2.0 Input│Historic Capex'!$A$15:$K$957,COLUMN(J144),FALSE),0)</f>
        <v>-2941.24</v>
      </c>
      <c r="K144" s="33">
        <f>IFERROR(VLOOKUP($A144,'2.0 Input│Historic Capex'!$A$15:$K$957,COLUMN(K144),FALSE),0)</f>
        <v>0</v>
      </c>
      <c r="L144" s="33">
        <f t="shared" si="2"/>
        <v>294548.95</v>
      </c>
    </row>
    <row r="145" spans="1:13" x14ac:dyDescent="0.25">
      <c r="A145" s="33">
        <f>'2.0 Input│Historic Capex'!A147</f>
        <v>133</v>
      </c>
      <c r="B145" s="23" t="str">
        <f>'2.0 Input│Historic Capex'!B147</f>
        <v>VTS - SUNBURY PIPE LOOP (NEW)</v>
      </c>
      <c r="C145" s="7" t="str">
        <f>'2.0 Input│Historic Capex'!C147</f>
        <v>Pipelines</v>
      </c>
      <c r="D145" s="7" t="str">
        <f>'2.0 Input│Historic Capex'!D147</f>
        <v>Augmentation</v>
      </c>
      <c r="E145" s="62"/>
      <c r="F145" s="62"/>
      <c r="G145" s="33">
        <f>IFERROR(VLOOKUP($A145,'2.0 Input│Historic Capex'!$A$15:$K$957,COLUMN(G145),FALSE),0)</f>
        <v>51715.09</v>
      </c>
      <c r="H145" s="33">
        <f>IFERROR(VLOOKUP($A145,'2.0 Input│Historic Capex'!$A$15:$K$957,COLUMN(H145),FALSE),0)</f>
        <v>38571.050000000003</v>
      </c>
      <c r="I145" s="33">
        <f>IFERROR(VLOOKUP($A145,'2.0 Input│Historic Capex'!$A$15:$K$957,COLUMN(I145),FALSE),0)</f>
        <v>5019.9499999999989</v>
      </c>
      <c r="J145" s="33">
        <f>IFERROR(VLOOKUP($A145,'2.0 Input│Historic Capex'!$A$15:$K$957,COLUMN(J145),FALSE),0)</f>
        <v>4029.08</v>
      </c>
      <c r="K145" s="33">
        <f>IFERROR(VLOOKUP($A145,'2.0 Input│Historic Capex'!$A$15:$K$957,COLUMN(K145),FALSE),0)</f>
        <v>0</v>
      </c>
      <c r="L145" s="33">
        <f t="shared" si="2"/>
        <v>99335.17</v>
      </c>
    </row>
    <row r="146" spans="1:13" x14ac:dyDescent="0.25">
      <c r="A146" s="33">
        <f>'2.0 Input│Historic Capex'!A148</f>
        <v>134</v>
      </c>
      <c r="B146" s="23" t="str">
        <f>'2.0 Input│Historic Capex'!B148</f>
        <v>VTS - BCS 8&amp;9 COOLERS UPG (NEW</v>
      </c>
      <c r="C146" s="7" t="str">
        <f>'2.0 Input│Historic Capex'!C148</f>
        <v>Compressors</v>
      </c>
      <c r="D146" s="7" t="str">
        <f>'2.0 Input│Historic Capex'!D148</f>
        <v>Replacement</v>
      </c>
      <c r="E146" s="62"/>
      <c r="F146" s="62"/>
      <c r="G146" s="33">
        <f>IFERROR(VLOOKUP($A146,'2.0 Input│Historic Capex'!$A$15:$K$957,COLUMN(G146),FALSE),0)</f>
        <v>-12591.73</v>
      </c>
      <c r="H146" s="33">
        <f>IFERROR(VLOOKUP($A146,'2.0 Input│Historic Capex'!$A$15:$K$957,COLUMN(H146),FALSE),0)</f>
        <v>22820.080000000002</v>
      </c>
      <c r="I146" s="33">
        <f>IFERROR(VLOOKUP($A146,'2.0 Input│Historic Capex'!$A$15:$K$957,COLUMN(I146),FALSE),0)</f>
        <v>0</v>
      </c>
      <c r="J146" s="33">
        <f>IFERROR(VLOOKUP($A146,'2.0 Input│Historic Capex'!$A$15:$K$957,COLUMN(J146),FALSE),0)</f>
        <v>0</v>
      </c>
      <c r="K146" s="33">
        <f>IFERROR(VLOOKUP($A146,'2.0 Input│Historic Capex'!$A$15:$K$957,COLUMN(K146),FALSE),0)</f>
        <v>0</v>
      </c>
      <c r="L146" s="33">
        <f t="shared" si="2"/>
        <v>10228.350000000002</v>
      </c>
    </row>
    <row r="147" spans="1:13" x14ac:dyDescent="0.25">
      <c r="A147" s="33">
        <f>'2.0 Input│Historic Capex'!A149</f>
        <v>135</v>
      </c>
      <c r="B147" s="23" t="str">
        <f>'2.0 Input│Historic Capex'!B149</f>
        <v>VTS - BCS 12 FAST STOP VALVE</v>
      </c>
      <c r="C147" s="7" t="str">
        <f>'2.0 Input│Historic Capex'!C149</f>
        <v>Compressors</v>
      </c>
      <c r="D147" s="7" t="str">
        <f>'2.0 Input│Historic Capex'!D149</f>
        <v>Replacement</v>
      </c>
      <c r="E147" s="62"/>
      <c r="F147" s="62"/>
      <c r="G147" s="33">
        <f>IFERROR(VLOOKUP($A147,'2.0 Input│Historic Capex'!$A$15:$K$957,COLUMN(G147),FALSE),0)</f>
        <v>0</v>
      </c>
      <c r="H147" s="33">
        <f>IFERROR(VLOOKUP($A147,'2.0 Input│Historic Capex'!$A$15:$K$957,COLUMN(H147),FALSE),0)</f>
        <v>0</v>
      </c>
      <c r="I147" s="33">
        <f>IFERROR(VLOOKUP($A147,'2.0 Input│Historic Capex'!$A$15:$K$957,COLUMN(I147),FALSE),0)</f>
        <v>0</v>
      </c>
      <c r="J147" s="33">
        <f>IFERROR(VLOOKUP($A147,'2.0 Input│Historic Capex'!$A$15:$K$957,COLUMN(J147),FALSE),0)</f>
        <v>0</v>
      </c>
      <c r="K147" s="33">
        <f>IFERROR(VLOOKUP($A147,'2.0 Input│Historic Capex'!$A$15:$K$957,COLUMN(K147),FALSE),0)</f>
        <v>0</v>
      </c>
      <c r="L147" s="33">
        <f t="shared" si="2"/>
        <v>0</v>
      </c>
    </row>
    <row r="148" spans="1:13" x14ac:dyDescent="0.25">
      <c r="A148" s="33">
        <f>'2.0 Input│Historic Capex'!A150</f>
        <v>136</v>
      </c>
      <c r="B148" s="23" t="str">
        <f>'2.0 Input│Historic Capex'!B150</f>
        <v>VTS - BCS 8 &amp; 9 UNIT VALVES</v>
      </c>
      <c r="C148" s="7" t="str">
        <f>'2.0 Input│Historic Capex'!C150</f>
        <v>Compressors</v>
      </c>
      <c r="D148" s="7" t="str">
        <f>'2.0 Input│Historic Capex'!D150</f>
        <v>Replacement</v>
      </c>
      <c r="E148" s="62"/>
      <c r="F148" s="62"/>
      <c r="G148" s="33">
        <f>IFERROR(VLOOKUP($A148,'2.0 Input│Historic Capex'!$A$15:$K$957,COLUMN(G148),FALSE),0)</f>
        <v>0</v>
      </c>
      <c r="H148" s="33">
        <f>IFERROR(VLOOKUP($A148,'2.0 Input│Historic Capex'!$A$15:$K$957,COLUMN(H148),FALSE),0)</f>
        <v>0</v>
      </c>
      <c r="I148" s="33">
        <f>IFERROR(VLOOKUP($A148,'2.0 Input│Historic Capex'!$A$15:$K$957,COLUMN(I148),FALSE),0)</f>
        <v>0</v>
      </c>
      <c r="J148" s="33">
        <f>IFERROR(VLOOKUP($A148,'2.0 Input│Historic Capex'!$A$15:$K$957,COLUMN(J148),FALSE),0)</f>
        <v>0</v>
      </c>
      <c r="K148" s="33">
        <f>IFERROR(VLOOKUP($A148,'2.0 Input│Historic Capex'!$A$15:$K$957,COLUMN(K148),FALSE),0)</f>
        <v>0</v>
      </c>
      <c r="L148" s="33">
        <f t="shared" si="2"/>
        <v>0</v>
      </c>
    </row>
    <row r="149" spans="1:13" x14ac:dyDescent="0.25">
      <c r="A149" s="33">
        <f>'2.0 Input│Historic Capex'!A151</f>
        <v>137</v>
      </c>
      <c r="B149" s="23" t="str">
        <f>'2.0 Input│Historic Capex'!B151</f>
        <v>PIGGING T91 CURDIEVALE</v>
      </c>
      <c r="C149" s="7" t="str">
        <f>'2.0 Input│Historic Capex'!C151</f>
        <v>Other</v>
      </c>
      <c r="D149" s="7" t="str">
        <f>'2.0 Input│Historic Capex'!D151</f>
        <v>Replacement</v>
      </c>
      <c r="E149" s="62"/>
      <c r="F149" s="62"/>
      <c r="G149" s="33">
        <f>IFERROR(VLOOKUP($A149,'2.0 Input│Historic Capex'!$A$15:$K$957,COLUMN(G149),FALSE),0)</f>
        <v>0</v>
      </c>
      <c r="H149" s="33">
        <f>IFERROR(VLOOKUP($A149,'2.0 Input│Historic Capex'!$A$15:$K$957,COLUMN(H149),FALSE),0)</f>
        <v>17873</v>
      </c>
      <c r="I149" s="33">
        <f>IFERROR(VLOOKUP($A149,'2.0 Input│Historic Capex'!$A$15:$K$957,COLUMN(I149),FALSE),0)</f>
        <v>0</v>
      </c>
      <c r="J149" s="33">
        <f>IFERROR(VLOOKUP($A149,'2.0 Input│Historic Capex'!$A$15:$K$957,COLUMN(J149),FALSE),0)</f>
        <v>0</v>
      </c>
      <c r="K149" s="33">
        <f>IFERROR(VLOOKUP($A149,'2.0 Input│Historic Capex'!$A$15:$K$957,COLUMN(K149),FALSE),0)</f>
        <v>0</v>
      </c>
      <c r="L149" s="33">
        <f t="shared" si="2"/>
        <v>17873</v>
      </c>
    </row>
    <row r="150" spans="1:13" x14ac:dyDescent="0.25">
      <c r="A150" s="33">
        <f>'2.0 Input│Historic Capex'!A152</f>
        <v>138</v>
      </c>
      <c r="B150" s="23" t="str">
        <f>'2.0 Input│Historic Capex'!B152</f>
        <v>VTS - BROOKLYN FIRE SERVICE</v>
      </c>
      <c r="C150" s="7" t="str">
        <f>'2.0 Input│Historic Capex'!C152</f>
        <v>Buildings</v>
      </c>
      <c r="D150" s="7" t="str">
        <f>'2.0 Input│Historic Capex'!D152</f>
        <v>Non-System</v>
      </c>
      <c r="E150" s="62"/>
      <c r="F150" s="62"/>
      <c r="G150" s="33">
        <f>IFERROR(VLOOKUP($A150,'2.0 Input│Historic Capex'!$A$15:$K$957,COLUMN(G150),FALSE),0)</f>
        <v>29482.73</v>
      </c>
      <c r="H150" s="33">
        <f>IFERROR(VLOOKUP($A150,'2.0 Input│Historic Capex'!$A$15:$K$957,COLUMN(H150),FALSE),0)</f>
        <v>11269.500000000004</v>
      </c>
      <c r="I150" s="33">
        <f>IFERROR(VLOOKUP($A150,'2.0 Input│Historic Capex'!$A$15:$K$957,COLUMN(I150),FALSE),0)</f>
        <v>0</v>
      </c>
      <c r="J150" s="33">
        <f>IFERROR(VLOOKUP($A150,'2.0 Input│Historic Capex'!$A$15:$K$957,COLUMN(J150),FALSE),0)</f>
        <v>0</v>
      </c>
      <c r="K150" s="33">
        <f>IFERROR(VLOOKUP($A150,'2.0 Input│Historic Capex'!$A$15:$K$957,COLUMN(K150),FALSE),0)</f>
        <v>0</v>
      </c>
      <c r="L150" s="33">
        <f t="shared" si="2"/>
        <v>40752.230000000003</v>
      </c>
      <c r="M150" s="48"/>
    </row>
    <row r="151" spans="1:13" x14ac:dyDescent="0.25">
      <c r="A151" s="33">
        <f>'2.0 Input│Historic Capex'!A153</f>
        <v>139</v>
      </c>
      <c r="B151" s="23" t="str">
        <f>'2.0 Input│Historic Capex'!B153</f>
        <v>VTS - BCS LUBE OIL COOLER 8&amp;9</v>
      </c>
      <c r="C151" s="7" t="str">
        <f>'2.0 Input│Historic Capex'!C153</f>
        <v>City Gates &amp; Field Regs</v>
      </c>
      <c r="D151" s="7" t="str">
        <f>'2.0 Input│Historic Capex'!D153</f>
        <v>Replacement</v>
      </c>
      <c r="E151" s="62"/>
      <c r="F151" s="62"/>
      <c r="G151" s="33">
        <f>IFERROR(VLOOKUP($A151,'2.0 Input│Historic Capex'!$A$15:$K$957,COLUMN(G151),FALSE),0)</f>
        <v>109672.54</v>
      </c>
      <c r="H151" s="33">
        <f>IFERROR(VLOOKUP($A151,'2.0 Input│Historic Capex'!$A$15:$K$957,COLUMN(H151),FALSE),0)</f>
        <v>0</v>
      </c>
      <c r="I151" s="33">
        <f>IFERROR(VLOOKUP($A151,'2.0 Input│Historic Capex'!$A$15:$K$957,COLUMN(I151),FALSE),0)</f>
        <v>0</v>
      </c>
      <c r="J151" s="33">
        <f>IFERROR(VLOOKUP($A151,'2.0 Input│Historic Capex'!$A$15:$K$957,COLUMN(J151),FALSE),0)</f>
        <v>0</v>
      </c>
      <c r="K151" s="33">
        <f>IFERROR(VLOOKUP($A151,'2.0 Input│Historic Capex'!$A$15:$K$957,COLUMN(K151),FALSE),0)</f>
        <v>0</v>
      </c>
      <c r="L151" s="33">
        <f t="shared" si="2"/>
        <v>109672.54</v>
      </c>
    </row>
    <row r="152" spans="1:13" x14ac:dyDescent="0.25">
      <c r="A152" s="33">
        <f>'2.0 Input│Historic Capex'!A154</f>
        <v>140</v>
      </c>
      <c r="B152" s="23" t="str">
        <f>'2.0 Input│Historic Capex'!B154</f>
        <v>VNIE Looping 6 to 8</v>
      </c>
      <c r="C152" s="7" t="str">
        <f>'2.0 Input│Historic Capex'!C154</f>
        <v>Pipelines</v>
      </c>
      <c r="D152" s="7" t="str">
        <f>'2.0 Input│Historic Capex'!D154</f>
        <v>Augmentation</v>
      </c>
      <c r="E152" s="62"/>
      <c r="F152" s="62"/>
      <c r="G152" s="33">
        <f>IFERROR(VLOOKUP($A152,'2.0 Input│Historic Capex'!$A$15:$K$957,COLUMN(G152),FALSE),0)</f>
        <v>0</v>
      </c>
      <c r="H152" s="33">
        <f>IFERROR(VLOOKUP($A152,'2.0 Input│Historic Capex'!$A$15:$K$957,COLUMN(H152),FALSE),0)</f>
        <v>0</v>
      </c>
      <c r="I152" s="33">
        <f>IFERROR(VLOOKUP($A152,'2.0 Input│Historic Capex'!$A$15:$K$957,COLUMN(I152),FALSE),0)</f>
        <v>6392032.4512848351</v>
      </c>
      <c r="J152" s="33">
        <f>IFERROR(VLOOKUP($A152,'2.0 Input│Historic Capex'!$A$15:$K$957,COLUMN(J152),FALSE),0)</f>
        <v>91499230.478861541</v>
      </c>
      <c r="K152" s="33">
        <f>IFERROR(VLOOKUP($A152,'2.0 Input│Historic Capex'!$A$15:$K$957,COLUMN(K152),FALSE),0)</f>
        <v>43063099.490152895</v>
      </c>
      <c r="L152" s="33">
        <f t="shared" si="2"/>
        <v>140954362.42029929</v>
      </c>
    </row>
    <row r="153" spans="1:13" x14ac:dyDescent="0.25">
      <c r="A153" s="33">
        <f>'2.0 Input│Historic Capex'!A155</f>
        <v>141</v>
      </c>
      <c r="B153" s="23" t="str">
        <f>'2.0 Input│Historic Capex'!B155</f>
        <v>VTS16.SIB42 WOLL SOFT STARTERS</v>
      </c>
      <c r="C153" s="7" t="str">
        <f>'2.0 Input│Historic Capex'!C155</f>
        <v>Other</v>
      </c>
      <c r="D153" s="7" t="str">
        <f>'2.0 Input│Historic Capex'!D155</f>
        <v>Replacement</v>
      </c>
      <c r="E153" s="62"/>
      <c r="F153" s="62"/>
      <c r="G153" s="33">
        <f>IFERROR(VLOOKUP($A153,'2.0 Input│Historic Capex'!$A$15:$K$957,COLUMN(G153),FALSE),0)</f>
        <v>0</v>
      </c>
      <c r="H153" s="33">
        <f>IFERROR(VLOOKUP($A153,'2.0 Input│Historic Capex'!$A$15:$K$957,COLUMN(H153),FALSE),0)</f>
        <v>0</v>
      </c>
      <c r="I153" s="33">
        <f>IFERROR(VLOOKUP($A153,'2.0 Input│Historic Capex'!$A$15:$K$957,COLUMN(I153),FALSE),0)</f>
        <v>0</v>
      </c>
      <c r="J153" s="33">
        <f>IFERROR(VLOOKUP($A153,'2.0 Input│Historic Capex'!$A$15:$K$957,COLUMN(J153),FALSE),0)</f>
        <v>30881</v>
      </c>
      <c r="K153" s="33">
        <f>IFERROR(VLOOKUP($A153,'2.0 Input│Historic Capex'!$A$15:$K$957,COLUMN(K153),FALSE),0)</f>
        <v>0</v>
      </c>
      <c r="L153" s="33">
        <f t="shared" si="2"/>
        <v>30881</v>
      </c>
    </row>
    <row r="154" spans="1:13" x14ac:dyDescent="0.25">
      <c r="A154" s="33">
        <f>'2.0 Input│Historic Capex'!A156</f>
        <v>142</v>
      </c>
      <c r="B154" s="23" t="str">
        <f>'2.0 Input│Historic Capex'!B156</f>
        <v>VTS.SIB99 WCS STN-A DISCHRG LQ</v>
      </c>
      <c r="C154" s="7" t="str">
        <f>'2.0 Input│Historic Capex'!C156</f>
        <v>Other</v>
      </c>
      <c r="D154" s="7" t="str">
        <f>'2.0 Input│Historic Capex'!D156</f>
        <v>Replacement</v>
      </c>
      <c r="E154" s="62"/>
      <c r="F154" s="62"/>
      <c r="G154" s="33">
        <f>IFERROR(VLOOKUP($A154,'2.0 Input│Historic Capex'!$A$15:$K$957,COLUMN(G154),FALSE),0)</f>
        <v>0</v>
      </c>
      <c r="H154" s="33">
        <f>IFERROR(VLOOKUP($A154,'2.0 Input│Historic Capex'!$A$15:$K$957,COLUMN(H154),FALSE),0)</f>
        <v>0</v>
      </c>
      <c r="I154" s="33">
        <f>IFERROR(VLOOKUP($A154,'2.0 Input│Historic Capex'!$A$15:$K$957,COLUMN(I154),FALSE),0)</f>
        <v>0</v>
      </c>
      <c r="J154" s="33">
        <f>IFERROR(VLOOKUP($A154,'2.0 Input│Historic Capex'!$A$15:$K$957,COLUMN(J154),FALSE),0)</f>
        <v>190850.4</v>
      </c>
      <c r="K154" s="33">
        <f>IFERROR(VLOOKUP($A154,'2.0 Input│Historic Capex'!$A$15:$K$957,COLUMN(K154),FALSE),0)</f>
        <v>0</v>
      </c>
      <c r="L154" s="33">
        <f t="shared" si="2"/>
        <v>190850.4</v>
      </c>
    </row>
    <row r="155" spans="1:13" x14ac:dyDescent="0.25">
      <c r="A155" s="33">
        <f>'2.0 Input│Historic Capex'!A157</f>
        <v>143</v>
      </c>
      <c r="B155" s="23" t="str">
        <f>'2.0 Input│Historic Capex'!B157</f>
        <v>VTS17.SIB27 SCS CR EPS REMOVAL</v>
      </c>
      <c r="C155" s="7" t="str">
        <f>'2.0 Input│Historic Capex'!C157</f>
        <v>Buildings</v>
      </c>
      <c r="D155" s="7" t="str">
        <f>'2.0 Input│Historic Capex'!D157</f>
        <v>Non-System</v>
      </c>
      <c r="E155" s="62"/>
      <c r="F155" s="62"/>
      <c r="G155" s="33">
        <f>IFERROR(VLOOKUP($A155,'2.0 Input│Historic Capex'!$A$15:$K$957,COLUMN(G155),FALSE),0)</f>
        <v>0</v>
      </c>
      <c r="H155" s="33">
        <f>IFERROR(VLOOKUP($A155,'2.0 Input│Historic Capex'!$A$15:$K$957,COLUMN(H155),FALSE),0)</f>
        <v>0</v>
      </c>
      <c r="I155" s="33">
        <f>IFERROR(VLOOKUP($A155,'2.0 Input│Historic Capex'!$A$15:$K$957,COLUMN(I155),FALSE),0)</f>
        <v>0</v>
      </c>
      <c r="J155" s="33">
        <f>IFERROR(VLOOKUP($A155,'2.0 Input│Historic Capex'!$A$15:$K$957,COLUMN(J155),FALSE),0)</f>
        <v>2856.8</v>
      </c>
      <c r="K155" s="33">
        <f>IFERROR(VLOOKUP($A155,'2.0 Input│Historic Capex'!$A$15:$K$957,COLUMN(K155),FALSE),0)</f>
        <v>0</v>
      </c>
      <c r="L155" s="33">
        <f t="shared" si="2"/>
        <v>2856.8</v>
      </c>
      <c r="M155" s="48"/>
    </row>
    <row r="156" spans="1:13" x14ac:dyDescent="0.25">
      <c r="A156" s="33">
        <f>'2.0 Input│Historic Capex'!A158</f>
        <v>144</v>
      </c>
      <c r="B156" s="23" t="str">
        <f>'2.0 Input│Historic Capex'!B158</f>
        <v>VTS17.SIB30 DND EMERG ENTRANCE</v>
      </c>
      <c r="C156" s="7" t="str">
        <f>'2.0 Input│Historic Capex'!C158</f>
        <v>Buildings</v>
      </c>
      <c r="D156" s="7" t="str">
        <f>'2.0 Input│Historic Capex'!D158</f>
        <v>Non-System</v>
      </c>
      <c r="E156" s="62"/>
      <c r="F156" s="62"/>
      <c r="G156" s="33">
        <f>IFERROR(VLOOKUP($A156,'2.0 Input│Historic Capex'!$A$15:$K$957,COLUMN(G156),FALSE),0)</f>
        <v>0</v>
      </c>
      <c r="H156" s="33">
        <f>IFERROR(VLOOKUP($A156,'2.0 Input│Historic Capex'!$A$15:$K$957,COLUMN(H156),FALSE),0)</f>
        <v>0</v>
      </c>
      <c r="I156" s="33">
        <f>IFERROR(VLOOKUP($A156,'2.0 Input│Historic Capex'!$A$15:$K$957,COLUMN(I156),FALSE),0)</f>
        <v>0</v>
      </c>
      <c r="J156" s="33">
        <f>IFERROR(VLOOKUP($A156,'2.0 Input│Historic Capex'!$A$15:$K$957,COLUMN(J156),FALSE),0)</f>
        <v>23849.55</v>
      </c>
      <c r="K156" s="33">
        <f>IFERROR(VLOOKUP($A156,'2.0 Input│Historic Capex'!$A$15:$K$957,COLUMN(K156),FALSE),0)</f>
        <v>0</v>
      </c>
      <c r="L156" s="33">
        <f t="shared" si="2"/>
        <v>23849.55</v>
      </c>
      <c r="M156" s="48"/>
    </row>
    <row r="157" spans="1:13" x14ac:dyDescent="0.25">
      <c r="A157" s="33">
        <f>'2.0 Input│Historic Capex'!A159</f>
        <v>145</v>
      </c>
      <c r="B157" s="23" t="str">
        <f>'2.0 Input│Historic Capex'!B159</f>
        <v xml:space="preserve">Corporate other </v>
      </c>
      <c r="C157" s="7" t="str">
        <f>'2.0 Input│Historic Capex'!C159</f>
        <v>Other</v>
      </c>
      <c r="D157" s="7" t="str">
        <f>'2.0 Input│Historic Capex'!D159</f>
        <v>Non-System</v>
      </c>
      <c r="E157" s="62"/>
      <c r="F157" s="62"/>
      <c r="G157" s="33">
        <f>IFERROR(VLOOKUP($A157,'2.0 Input│Historic Capex'!$A$15:$K$957,COLUMN(G157),FALSE),0)</f>
        <v>242365.2632114446</v>
      </c>
      <c r="H157" s="33">
        <f>IFERROR(VLOOKUP($A157,'2.0 Input│Historic Capex'!$A$15:$K$957,COLUMN(H157),FALSE),0)</f>
        <v>340342.97298974404</v>
      </c>
      <c r="I157" s="33">
        <f>IFERROR(VLOOKUP($A157,'2.0 Input│Historic Capex'!$A$15:$K$957,COLUMN(I157),FALSE),0)</f>
        <v>308327.88047802</v>
      </c>
      <c r="J157" s="33">
        <f>IFERROR(VLOOKUP($A157,'2.0 Input│Historic Capex'!$A$15:$K$957,COLUMN(J157),FALSE),0)</f>
        <v>17522.852509126176</v>
      </c>
      <c r="K157" s="33">
        <f>IFERROR(VLOOKUP($A157,'2.0 Input│Historic Capex'!$A$15:$K$957,COLUMN(K157),FALSE),0)</f>
        <v>0</v>
      </c>
      <c r="L157" s="33">
        <f t="shared" si="2"/>
        <v>908558.96918833477</v>
      </c>
      <c r="M157" s="48"/>
    </row>
    <row r="158" spans="1:13" x14ac:dyDescent="0.25">
      <c r="A158" s="33">
        <f>'2.0 Input│Historic Capex'!A160</f>
        <v>146</v>
      </c>
      <c r="B158" s="23" t="str">
        <f>'2.0 Input│Historic Capex'!B160</f>
        <v>Market Services _APA Grid Prog</v>
      </c>
      <c r="C158" s="7" t="str">
        <f>'2.0 Input│Historic Capex'!C160</f>
        <v>Other</v>
      </c>
      <c r="D158" s="7" t="str">
        <f>'2.0 Input│Historic Capex'!D160</f>
        <v>Non-System</v>
      </c>
      <c r="E158" s="62"/>
      <c r="F158" s="62"/>
      <c r="G158" s="33">
        <f>IFERROR(VLOOKUP($A158,'2.0 Input│Historic Capex'!$A$15:$K$957,COLUMN(G158),FALSE),0)</f>
        <v>0</v>
      </c>
      <c r="H158" s="33">
        <f>IFERROR(VLOOKUP($A158,'2.0 Input│Historic Capex'!$A$15:$K$957,COLUMN(H158),FALSE),0)</f>
        <v>0</v>
      </c>
      <c r="I158" s="33">
        <f>IFERROR(VLOOKUP($A158,'2.0 Input│Historic Capex'!$A$15:$K$957,COLUMN(I158),FALSE),0)</f>
        <v>153669.92468012476</v>
      </c>
      <c r="J158" s="33">
        <f>IFERROR(VLOOKUP($A158,'2.0 Input│Historic Capex'!$A$15:$K$957,COLUMN(J158),FALSE),0)</f>
        <v>156678.92036519549</v>
      </c>
      <c r="K158" s="33">
        <f>IFERROR(VLOOKUP($A158,'2.0 Input│Historic Capex'!$A$15:$K$957,COLUMN(K158),FALSE),0)</f>
        <v>0</v>
      </c>
      <c r="L158" s="33">
        <f t="shared" si="2"/>
        <v>310348.84504532022</v>
      </c>
      <c r="M158" s="48"/>
    </row>
    <row r="159" spans="1:13" x14ac:dyDescent="0.25">
      <c r="A159" s="33">
        <f>'2.0 Input│Historic Capex'!A161</f>
        <v>147</v>
      </c>
      <c r="B159" s="23" t="str">
        <f>'2.0 Input│Historic Capex'!B161</f>
        <v>APA Grid Perf &amp; Resil Overhaul</v>
      </c>
      <c r="C159" s="7" t="str">
        <f>'2.0 Input│Historic Capex'!C161</f>
        <v>Other</v>
      </c>
      <c r="D159" s="7" t="str">
        <f>'2.0 Input│Historic Capex'!D161</f>
        <v>Non-System</v>
      </c>
      <c r="E159" s="62"/>
      <c r="F159" s="62"/>
      <c r="G159" s="33">
        <f>IFERROR(VLOOKUP($A159,'2.0 Input│Historic Capex'!$A$15:$K$957,COLUMN(G159),FALSE),0)</f>
        <v>0</v>
      </c>
      <c r="H159" s="33">
        <f>IFERROR(VLOOKUP($A159,'2.0 Input│Historic Capex'!$A$15:$K$957,COLUMN(H159),FALSE),0)</f>
        <v>0</v>
      </c>
      <c r="I159" s="33">
        <f>IFERROR(VLOOKUP($A159,'2.0 Input│Historic Capex'!$A$15:$K$957,COLUMN(I159),FALSE),0)</f>
        <v>44725.166717266788</v>
      </c>
      <c r="J159" s="33">
        <f>IFERROR(VLOOKUP($A159,'2.0 Input│Historic Capex'!$A$15:$K$957,COLUMN(J159),FALSE),0)</f>
        <v>22022.8998043436</v>
      </c>
      <c r="K159" s="33">
        <f>IFERROR(VLOOKUP($A159,'2.0 Input│Historic Capex'!$A$15:$K$957,COLUMN(K159),FALSE),0)</f>
        <v>0</v>
      </c>
      <c r="L159" s="33">
        <f t="shared" si="2"/>
        <v>66748.066521610395</v>
      </c>
      <c r="M159" s="48"/>
    </row>
    <row r="160" spans="1:13" x14ac:dyDescent="0.25">
      <c r="A160" s="33">
        <f>'2.0 Input│Historic Capex'!A162</f>
        <v>148</v>
      </c>
      <c r="B160" s="23" t="str">
        <f>'2.0 Input│Historic Capex'!B162</f>
        <v>APA Grid &amp; Mrkt Srvs SIB Capex</v>
      </c>
      <c r="C160" s="7" t="str">
        <f>'2.0 Input│Historic Capex'!C162</f>
        <v>Other</v>
      </c>
      <c r="D160" s="7" t="str">
        <f>'2.0 Input│Historic Capex'!D162</f>
        <v>Non-System</v>
      </c>
      <c r="E160" s="62"/>
      <c r="F160" s="62"/>
      <c r="G160" s="33">
        <f>IFERROR(VLOOKUP($A160,'2.0 Input│Historic Capex'!$A$15:$K$957,COLUMN(G160),FALSE),0)</f>
        <v>0</v>
      </c>
      <c r="H160" s="33">
        <f>IFERROR(VLOOKUP($A160,'2.0 Input│Historic Capex'!$A$15:$K$957,COLUMN(H160),FALSE),0)</f>
        <v>0</v>
      </c>
      <c r="I160" s="33">
        <f>IFERROR(VLOOKUP($A160,'2.0 Input│Historic Capex'!$A$15:$K$957,COLUMN(I160),FALSE),0)</f>
        <v>0</v>
      </c>
      <c r="J160" s="33">
        <f>IFERROR(VLOOKUP($A160,'2.0 Input│Historic Capex'!$A$15:$K$957,COLUMN(J160),FALSE),0)</f>
        <v>458.34437409184051</v>
      </c>
      <c r="K160" s="33">
        <f>IFERROR(VLOOKUP($A160,'2.0 Input│Historic Capex'!$A$15:$K$957,COLUMN(K160),FALSE),0)</f>
        <v>0</v>
      </c>
      <c r="L160" s="33">
        <f t="shared" si="2"/>
        <v>458.34437409184051</v>
      </c>
      <c r="M160" s="48"/>
    </row>
    <row r="161" spans="1:15" x14ac:dyDescent="0.25">
      <c r="A161" s="33">
        <f>'2.0 Input│Historic Capex'!A163</f>
        <v>149</v>
      </c>
      <c r="B161" s="23" t="str">
        <f>'2.0 Input│Historic Capex'!B163</f>
        <v>APA Grid Extend</v>
      </c>
      <c r="C161" s="7" t="str">
        <f>'2.0 Input│Historic Capex'!C163</f>
        <v>Other</v>
      </c>
      <c r="D161" s="7" t="str">
        <f>'2.0 Input│Historic Capex'!D163</f>
        <v>Non-System</v>
      </c>
      <c r="E161" s="62"/>
      <c r="F161" s="62"/>
      <c r="G161" s="33">
        <f>IFERROR(VLOOKUP($A161,'2.0 Input│Historic Capex'!$A$15:$K$957,COLUMN(G161),FALSE),0)</f>
        <v>0</v>
      </c>
      <c r="H161" s="33">
        <f>IFERROR(VLOOKUP($A161,'2.0 Input│Historic Capex'!$A$15:$K$957,COLUMN(H161),FALSE),0)</f>
        <v>0</v>
      </c>
      <c r="I161" s="33">
        <f>IFERROR(VLOOKUP($A161,'2.0 Input│Historic Capex'!$A$15:$K$957,COLUMN(I161),FALSE),0)</f>
        <v>0</v>
      </c>
      <c r="J161" s="33">
        <f>IFERROR(VLOOKUP($A161,'2.0 Input│Historic Capex'!$A$15:$K$957,COLUMN(J161),FALSE),0)</f>
        <v>67569.954976391164</v>
      </c>
      <c r="K161" s="33">
        <f>IFERROR(VLOOKUP($A161,'2.0 Input│Historic Capex'!$A$15:$K$957,COLUMN(K161),FALSE),0)</f>
        <v>0</v>
      </c>
      <c r="L161" s="33">
        <f t="shared" si="2"/>
        <v>67569.954976391164</v>
      </c>
      <c r="M161" s="48"/>
    </row>
    <row r="162" spans="1:15" x14ac:dyDescent="0.25">
      <c r="A162" s="33">
        <f>'2.0 Input│Historic Capex'!A164</f>
        <v>150</v>
      </c>
      <c r="B162" s="23" t="str">
        <f>'2.0 Input│Historic Capex'!B164</f>
        <v>APA Grid Services Initiatives</v>
      </c>
      <c r="C162" s="7" t="str">
        <f>'2.0 Input│Historic Capex'!C164</f>
        <v>Other</v>
      </c>
      <c r="D162" s="7" t="str">
        <f>'2.0 Input│Historic Capex'!D164</f>
        <v>Non-System</v>
      </c>
      <c r="E162" s="62"/>
      <c r="F162" s="62"/>
      <c r="G162" s="33">
        <f>IFERROR(VLOOKUP($A162,'2.0 Input│Historic Capex'!$A$15:$K$957,COLUMN(G162),FALSE),0)</f>
        <v>0</v>
      </c>
      <c r="H162" s="33">
        <f>IFERROR(VLOOKUP($A162,'2.0 Input│Historic Capex'!$A$15:$K$957,COLUMN(H162),FALSE),0)</f>
        <v>0</v>
      </c>
      <c r="I162" s="33">
        <f>IFERROR(VLOOKUP($A162,'2.0 Input│Historic Capex'!$A$15:$K$957,COLUMN(I162),FALSE),0)</f>
        <v>0</v>
      </c>
      <c r="J162" s="33">
        <f>IFERROR(VLOOKUP($A162,'2.0 Input│Historic Capex'!$A$15:$K$957,COLUMN(J162),FALSE),0)</f>
        <v>111589.81948692139</v>
      </c>
      <c r="K162" s="33">
        <f>IFERROR(VLOOKUP($A162,'2.0 Input│Historic Capex'!$A$15:$K$957,COLUMN(K162),FALSE),0)</f>
        <v>0</v>
      </c>
      <c r="L162" s="33">
        <f t="shared" si="2"/>
        <v>111589.81948692139</v>
      </c>
      <c r="M162" s="48"/>
    </row>
    <row r="163" spans="1:15" x14ac:dyDescent="0.25">
      <c r="A163" s="33">
        <f>'2.0 Input│Historic Capex'!A165</f>
        <v>151</v>
      </c>
      <c r="B163" s="23" t="str">
        <f>'2.0 Input│Historic Capex'!B165</f>
        <v>CORP SIB16 DANDENONG REFURB</v>
      </c>
      <c r="C163" s="7" t="str">
        <f>'2.0 Input│Historic Capex'!C165</f>
        <v>Other</v>
      </c>
      <c r="D163" s="7" t="str">
        <f>'2.0 Input│Historic Capex'!D165</f>
        <v>Non-System</v>
      </c>
      <c r="E163" s="62"/>
      <c r="F163" s="62"/>
      <c r="G163" s="33">
        <f>IFERROR(VLOOKUP($A163,'2.0 Input│Historic Capex'!$A$15:$K$957,COLUMN(G163),FALSE),0)</f>
        <v>0</v>
      </c>
      <c r="H163" s="33">
        <f>IFERROR(VLOOKUP($A163,'2.0 Input│Historic Capex'!$A$15:$K$957,COLUMN(H163),FALSE),0)</f>
        <v>0</v>
      </c>
      <c r="I163" s="33">
        <f>IFERROR(VLOOKUP($A163,'2.0 Input│Historic Capex'!$A$15:$K$957,COLUMN(I163),FALSE),0)</f>
        <v>303211.38191</v>
      </c>
      <c r="J163" s="33">
        <f>IFERROR(VLOOKUP($A163,'2.0 Input│Historic Capex'!$A$15:$K$957,COLUMN(J163),FALSE),0)</f>
        <v>3462.8799999999997</v>
      </c>
      <c r="K163" s="33">
        <f>IFERROR(VLOOKUP($A163,'2.0 Input│Historic Capex'!$A$15:$K$957,COLUMN(K163),FALSE),0)</f>
        <v>0</v>
      </c>
      <c r="L163" s="33">
        <f t="shared" si="2"/>
        <v>306674.26191</v>
      </c>
      <c r="M163" s="48"/>
    </row>
    <row r="164" spans="1:15" x14ac:dyDescent="0.25">
      <c r="A164" s="33">
        <f>'2.0 Input│Historic Capex'!A166</f>
        <v>152</v>
      </c>
      <c r="B164" s="23" t="str">
        <f>'2.0 Input│Historic Capex'!B166</f>
        <v>Data Centre</v>
      </c>
      <c r="C164" s="7" t="str">
        <f>'2.0 Input│Historic Capex'!C166</f>
        <v>Other</v>
      </c>
      <c r="D164" s="7" t="str">
        <f>'2.0 Input│Historic Capex'!D166</f>
        <v>Non-System</v>
      </c>
      <c r="E164" s="62"/>
      <c r="F164" s="62"/>
      <c r="G164" s="33">
        <f>IFERROR(VLOOKUP($A164,'2.0 Input│Historic Capex'!$A$15:$K$957,COLUMN(G164),FALSE),0)</f>
        <v>65362.018908852959</v>
      </c>
      <c r="H164" s="33">
        <f>IFERROR(VLOOKUP($A164,'2.0 Input│Historic Capex'!$A$15:$K$957,COLUMN(H164),FALSE),0)</f>
        <v>895833.23438823572</v>
      </c>
      <c r="I164" s="33">
        <f>IFERROR(VLOOKUP($A164,'2.0 Input│Historic Capex'!$A$15:$K$957,COLUMN(I164),FALSE),0)</f>
        <v>79250.174489848083</v>
      </c>
      <c r="J164" s="33">
        <f>IFERROR(VLOOKUP($A164,'2.0 Input│Historic Capex'!$A$15:$K$957,COLUMN(J164),FALSE),0)</f>
        <v>0</v>
      </c>
      <c r="K164" s="33">
        <f>IFERROR(VLOOKUP($A164,'2.0 Input│Historic Capex'!$A$15:$K$957,COLUMN(K164),FALSE),0)</f>
        <v>0</v>
      </c>
      <c r="L164" s="33">
        <f t="shared" si="2"/>
        <v>1040445.4277869368</v>
      </c>
      <c r="M164" s="48"/>
    </row>
    <row r="165" spans="1:15" x14ac:dyDescent="0.25">
      <c r="A165" s="33">
        <f>'2.0 Input│Historic Capex'!A167</f>
        <v>153</v>
      </c>
      <c r="B165" s="23" t="str">
        <f>'2.0 Input│Historic Capex'!B167</f>
        <v>Enterprise Asset Management</v>
      </c>
      <c r="C165" s="7" t="str">
        <f>'2.0 Input│Historic Capex'!C167</f>
        <v>Other</v>
      </c>
      <c r="D165" s="7" t="str">
        <f>'2.0 Input│Historic Capex'!D167</f>
        <v>Non-System</v>
      </c>
      <c r="E165" s="62"/>
      <c r="F165" s="62"/>
      <c r="G165" s="33">
        <f>IFERROR(VLOOKUP($A165,'2.0 Input│Historic Capex'!$A$15:$K$957,COLUMN(G165),FALSE),0)</f>
        <v>806330.32735472836</v>
      </c>
      <c r="H165" s="33">
        <f>IFERROR(VLOOKUP($A165,'2.0 Input│Historic Capex'!$A$15:$K$957,COLUMN(H165),FALSE),0)</f>
        <v>1986550.9701373517</v>
      </c>
      <c r="I165" s="33">
        <f>IFERROR(VLOOKUP($A165,'2.0 Input│Historic Capex'!$A$15:$K$957,COLUMN(I165),FALSE),0)</f>
        <v>2564771.5454456266</v>
      </c>
      <c r="J165" s="33">
        <f>IFERROR(VLOOKUP($A165,'2.0 Input│Historic Capex'!$A$15:$K$957,COLUMN(J165),FALSE),0)</f>
        <v>1771.8758814397704</v>
      </c>
      <c r="K165" s="33">
        <f>IFERROR(VLOOKUP($A165,'2.0 Input│Historic Capex'!$A$15:$K$957,COLUMN(K165),FALSE),0)</f>
        <v>0</v>
      </c>
      <c r="L165" s="33">
        <f t="shared" si="2"/>
        <v>5359424.718819146</v>
      </c>
      <c r="M165" s="48"/>
      <c r="O165" s="58"/>
    </row>
    <row r="166" spans="1:15" x14ac:dyDescent="0.25">
      <c r="A166" s="33">
        <f>'2.0 Input│Historic Capex'!A168</f>
        <v>154</v>
      </c>
      <c r="B166" s="23" t="str">
        <f>'2.0 Input│Historic Capex'!B168</f>
        <v>Enterprise Content Management</v>
      </c>
      <c r="C166" s="7" t="str">
        <f>'2.0 Input│Historic Capex'!C168</f>
        <v>Other</v>
      </c>
      <c r="D166" s="7" t="str">
        <f>'2.0 Input│Historic Capex'!D168</f>
        <v>Non-System</v>
      </c>
      <c r="E166" s="62"/>
      <c r="F166" s="62"/>
      <c r="G166" s="33">
        <f>IFERROR(VLOOKUP($A166,'2.0 Input│Historic Capex'!$A$15:$K$957,COLUMN(G166),FALSE),0)</f>
        <v>0</v>
      </c>
      <c r="H166" s="33">
        <f>IFERROR(VLOOKUP($A166,'2.0 Input│Historic Capex'!$A$15:$K$957,COLUMN(H166),FALSE),0)</f>
        <v>0</v>
      </c>
      <c r="I166" s="33">
        <f>IFERROR(VLOOKUP($A166,'2.0 Input│Historic Capex'!$A$15:$K$957,COLUMN(I166),FALSE),0)</f>
        <v>104729.08412195355</v>
      </c>
      <c r="J166" s="33">
        <f>IFERROR(VLOOKUP($A166,'2.0 Input│Historic Capex'!$A$15:$K$957,COLUMN(J166),FALSE),0)</f>
        <v>325950.51318549167</v>
      </c>
      <c r="K166" s="33">
        <f>IFERROR(VLOOKUP($A166,'2.0 Input│Historic Capex'!$A$15:$K$957,COLUMN(K166),FALSE),0)</f>
        <v>-5.1116942660883069E-2</v>
      </c>
      <c r="L166" s="33">
        <f t="shared" si="2"/>
        <v>430679.54619050259</v>
      </c>
      <c r="M166" s="48"/>
    </row>
    <row r="167" spans="1:15" x14ac:dyDescent="0.25">
      <c r="A167" s="33">
        <f>'2.0 Input│Historic Capex'!A169</f>
        <v>155</v>
      </c>
      <c r="B167" s="23" t="str">
        <f>'2.0 Input│Historic Capex'!B169</f>
        <v>EAM Bus Support &amp; Governance</v>
      </c>
      <c r="C167" s="7" t="str">
        <f>'2.0 Input│Historic Capex'!C169</f>
        <v>Other</v>
      </c>
      <c r="D167" s="7" t="str">
        <f>'2.0 Input│Historic Capex'!D169</f>
        <v>Non-System</v>
      </c>
      <c r="E167" s="62"/>
      <c r="F167" s="62"/>
      <c r="G167" s="33">
        <f>IFERROR(VLOOKUP($A167,'2.0 Input│Historic Capex'!$A$15:$K$957,COLUMN(G167),FALSE),0)</f>
        <v>0</v>
      </c>
      <c r="H167" s="33">
        <f>IFERROR(VLOOKUP($A167,'2.0 Input│Historic Capex'!$A$15:$K$957,COLUMN(H167),FALSE),0)</f>
        <v>0</v>
      </c>
      <c r="I167" s="33">
        <f>IFERROR(VLOOKUP($A167,'2.0 Input│Historic Capex'!$A$15:$K$957,COLUMN(I167),FALSE),0)</f>
        <v>0</v>
      </c>
      <c r="J167" s="33">
        <f>IFERROR(VLOOKUP($A167,'2.0 Input│Historic Capex'!$A$15:$K$957,COLUMN(J167),FALSE),0)</f>
        <v>42640.345464593382</v>
      </c>
      <c r="K167" s="33">
        <f>IFERROR(VLOOKUP($A167,'2.0 Input│Historic Capex'!$A$15:$K$957,COLUMN(K167),FALSE),0)</f>
        <v>0</v>
      </c>
      <c r="L167" s="33">
        <f t="shared" si="2"/>
        <v>42640.345464593382</v>
      </c>
      <c r="M167" s="48"/>
    </row>
    <row r="168" spans="1:15" x14ac:dyDescent="0.25">
      <c r="A168" s="33">
        <f>'2.0 Input│Historic Capex'!A170</f>
        <v>156</v>
      </c>
      <c r="B168" s="23" t="str">
        <f>'2.0 Input│Historic Capex'!B170</f>
        <v>EAM TRANSMISSION ESTAB WORK</v>
      </c>
      <c r="C168" s="7" t="str">
        <f>'2.0 Input│Historic Capex'!C170</f>
        <v>Other</v>
      </c>
      <c r="D168" s="7" t="str">
        <f>'2.0 Input│Historic Capex'!D170</f>
        <v>Non-System</v>
      </c>
      <c r="E168" s="62"/>
      <c r="F168" s="62"/>
      <c r="G168" s="33">
        <f>IFERROR(VLOOKUP($A168,'2.0 Input│Historic Capex'!$A$15:$K$957,COLUMN(G168),FALSE),0)</f>
        <v>0</v>
      </c>
      <c r="H168" s="33">
        <f>IFERROR(VLOOKUP($A168,'2.0 Input│Historic Capex'!$A$15:$K$957,COLUMN(H168),FALSE),0)</f>
        <v>0</v>
      </c>
      <c r="I168" s="33">
        <f>IFERROR(VLOOKUP($A168,'2.0 Input│Historic Capex'!$A$15:$K$957,COLUMN(I168),FALSE),0)</f>
        <v>0</v>
      </c>
      <c r="J168" s="33">
        <f>IFERROR(VLOOKUP($A168,'2.0 Input│Historic Capex'!$A$15:$K$957,COLUMN(J168),FALSE),0)</f>
        <v>160167.17376535895</v>
      </c>
      <c r="K168" s="33">
        <f>IFERROR(VLOOKUP($A168,'2.0 Input│Historic Capex'!$A$15:$K$957,COLUMN(K168),FALSE),0)</f>
        <v>0</v>
      </c>
      <c r="L168" s="33">
        <f t="shared" si="2"/>
        <v>160167.17376535895</v>
      </c>
      <c r="M168" s="48"/>
    </row>
    <row r="169" spans="1:15" x14ac:dyDescent="0.25">
      <c r="A169" s="33">
        <f>'2.0 Input│Historic Capex'!A171</f>
        <v>157</v>
      </c>
      <c r="B169" s="23" t="str">
        <f>'2.0 Input│Historic Capex'!B171</f>
        <v>Oracle Integration with EAM</v>
      </c>
      <c r="C169" s="7" t="str">
        <f>'2.0 Input│Historic Capex'!C171</f>
        <v>Other</v>
      </c>
      <c r="D169" s="7" t="str">
        <f>'2.0 Input│Historic Capex'!D171</f>
        <v>Non-System</v>
      </c>
      <c r="E169" s="62"/>
      <c r="F169" s="62"/>
      <c r="G169" s="33">
        <f>IFERROR(VLOOKUP($A169,'2.0 Input│Historic Capex'!$A$15:$K$957,COLUMN(G169),FALSE),0)</f>
        <v>0</v>
      </c>
      <c r="H169" s="33">
        <f>IFERROR(VLOOKUP($A169,'2.0 Input│Historic Capex'!$A$15:$K$957,COLUMN(H169),FALSE),0)</f>
        <v>0</v>
      </c>
      <c r="I169" s="33">
        <f>IFERROR(VLOOKUP($A169,'2.0 Input│Historic Capex'!$A$15:$K$957,COLUMN(I169),FALSE),0)</f>
        <v>0</v>
      </c>
      <c r="J169" s="33">
        <f>IFERROR(VLOOKUP($A169,'2.0 Input│Historic Capex'!$A$15:$K$957,COLUMN(J169),FALSE),0)</f>
        <v>10956.523552395736</v>
      </c>
      <c r="K169" s="33">
        <f>IFERROR(VLOOKUP($A169,'2.0 Input│Historic Capex'!$A$15:$K$957,COLUMN(K169),FALSE),0)</f>
        <v>0</v>
      </c>
      <c r="L169" s="33">
        <f t="shared" si="2"/>
        <v>10956.523552395736</v>
      </c>
      <c r="M169" s="48"/>
    </row>
    <row r="170" spans="1:15" x14ac:dyDescent="0.25">
      <c r="A170" s="33">
        <f>'2.0 Input│Historic Capex'!A172</f>
        <v>158</v>
      </c>
      <c r="B170" s="23" t="str">
        <f>'2.0 Input│Historic Capex'!B172</f>
        <v>EAM Business Support-Reports</v>
      </c>
      <c r="C170" s="7" t="str">
        <f>'2.0 Input│Historic Capex'!C172</f>
        <v>Other</v>
      </c>
      <c r="D170" s="7" t="str">
        <f>'2.0 Input│Historic Capex'!D172</f>
        <v>Non-System</v>
      </c>
      <c r="E170" s="62"/>
      <c r="F170" s="62"/>
      <c r="G170" s="33">
        <f>IFERROR(VLOOKUP($A170,'2.0 Input│Historic Capex'!$A$15:$K$957,COLUMN(G170),FALSE),0)</f>
        <v>0</v>
      </c>
      <c r="H170" s="33">
        <f>IFERROR(VLOOKUP($A170,'2.0 Input│Historic Capex'!$A$15:$K$957,COLUMN(H170),FALSE),0)</f>
        <v>0</v>
      </c>
      <c r="I170" s="33">
        <f>IFERROR(VLOOKUP($A170,'2.0 Input│Historic Capex'!$A$15:$K$957,COLUMN(I170),FALSE),0)</f>
        <v>0</v>
      </c>
      <c r="J170" s="33">
        <f>IFERROR(VLOOKUP($A170,'2.0 Input│Historic Capex'!$A$15:$K$957,COLUMN(J170),FALSE),0)</f>
        <v>3457.1067450647274</v>
      </c>
      <c r="K170" s="33">
        <f>IFERROR(VLOOKUP($A170,'2.0 Input│Historic Capex'!$A$15:$K$957,COLUMN(K170),FALSE),0)</f>
        <v>0</v>
      </c>
      <c r="L170" s="33">
        <f t="shared" si="2"/>
        <v>3457.1067450647274</v>
      </c>
      <c r="M170" s="48"/>
    </row>
    <row r="171" spans="1:15" x14ac:dyDescent="0.25">
      <c r="A171" s="33">
        <f>'2.0 Input│Historic Capex'!A173</f>
        <v>159</v>
      </c>
      <c r="B171" s="23" t="str">
        <f>'2.0 Input│Historic Capex'!B173</f>
        <v>EC Upgrade</v>
      </c>
      <c r="C171" s="7" t="str">
        <f>'2.0 Input│Historic Capex'!C173</f>
        <v>Other</v>
      </c>
      <c r="D171" s="7" t="str">
        <f>'2.0 Input│Historic Capex'!D173</f>
        <v>Non-System</v>
      </c>
      <c r="E171" s="62"/>
      <c r="F171" s="62"/>
      <c r="G171" s="33">
        <f>IFERROR(VLOOKUP($A171,'2.0 Input│Historic Capex'!$A$15:$K$957,COLUMN(G171),FALSE),0)</f>
        <v>0</v>
      </c>
      <c r="H171" s="33">
        <f>IFERROR(VLOOKUP($A171,'2.0 Input│Historic Capex'!$A$15:$K$957,COLUMN(H171),FALSE),0)</f>
        <v>0</v>
      </c>
      <c r="I171" s="33">
        <f>IFERROR(VLOOKUP($A171,'2.0 Input│Historic Capex'!$A$15:$K$957,COLUMN(I171),FALSE),0)</f>
        <v>0</v>
      </c>
      <c r="J171" s="33">
        <f>IFERROR(VLOOKUP($A171,'2.0 Input│Historic Capex'!$A$15:$K$957,COLUMN(J171),FALSE),0)</f>
        <v>185722.39660841541</v>
      </c>
      <c r="K171" s="33">
        <f>IFERROR(VLOOKUP($A171,'2.0 Input│Historic Capex'!$A$15:$K$957,COLUMN(K171),FALSE),0)</f>
        <v>0</v>
      </c>
      <c r="L171" s="33">
        <f t="shared" si="2"/>
        <v>185722.39660841541</v>
      </c>
      <c r="M171" s="48"/>
    </row>
    <row r="172" spans="1:15" x14ac:dyDescent="0.25">
      <c r="A172" s="33">
        <f>'2.0 Input│Historic Capex'!A174</f>
        <v>160</v>
      </c>
      <c r="B172" s="23" t="str">
        <f>'2.0 Input│Historic Capex'!B174</f>
        <v>Finance Systems</v>
      </c>
      <c r="C172" s="7" t="str">
        <f>'2.0 Input│Historic Capex'!C174</f>
        <v>Other</v>
      </c>
      <c r="D172" s="7" t="str">
        <f>'2.0 Input│Historic Capex'!D174</f>
        <v>Non-System</v>
      </c>
      <c r="E172" s="62"/>
      <c r="F172" s="62"/>
      <c r="G172" s="33">
        <f>IFERROR(VLOOKUP($A172,'2.0 Input│Historic Capex'!$A$15:$K$957,COLUMN(G172),FALSE),0)</f>
        <v>1751.8135323517856</v>
      </c>
      <c r="H172" s="33">
        <f>IFERROR(VLOOKUP($A172,'2.0 Input│Historic Capex'!$A$15:$K$957,COLUMN(H172),FALSE),0)</f>
        <v>0</v>
      </c>
      <c r="I172" s="33">
        <f>IFERROR(VLOOKUP($A172,'2.0 Input│Historic Capex'!$A$15:$K$957,COLUMN(I172),FALSE),0)</f>
        <v>0</v>
      </c>
      <c r="J172" s="33">
        <f>IFERROR(VLOOKUP($A172,'2.0 Input│Historic Capex'!$A$15:$K$957,COLUMN(J172),FALSE),0)</f>
        <v>0</v>
      </c>
      <c r="K172" s="33">
        <f>IFERROR(VLOOKUP($A172,'2.0 Input│Historic Capex'!$A$15:$K$957,COLUMN(K172),FALSE),0)</f>
        <v>0</v>
      </c>
      <c r="L172" s="33">
        <f t="shared" si="2"/>
        <v>1751.8135323517856</v>
      </c>
      <c r="M172" s="48"/>
    </row>
    <row r="173" spans="1:15" x14ac:dyDescent="0.25">
      <c r="A173" s="33">
        <f>'2.0 Input│Historic Capex'!A175</f>
        <v>161</v>
      </c>
      <c r="B173" s="23" t="str">
        <f>'2.0 Input│Historic Capex'!B175</f>
        <v>Mobile phone CAPEX purchases</v>
      </c>
      <c r="C173" s="7" t="str">
        <f>'2.0 Input│Historic Capex'!C175</f>
        <v>Other</v>
      </c>
      <c r="D173" s="7" t="str">
        <f>'2.0 Input│Historic Capex'!D175</f>
        <v>Non-System</v>
      </c>
      <c r="E173" s="62"/>
      <c r="F173" s="62"/>
      <c r="G173" s="33">
        <f>IFERROR(VLOOKUP($A173,'2.0 Input│Historic Capex'!$A$15:$K$957,COLUMN(G173),FALSE),0)</f>
        <v>0</v>
      </c>
      <c r="H173" s="33">
        <f>IFERROR(VLOOKUP($A173,'2.0 Input│Historic Capex'!$A$15:$K$957,COLUMN(H173),FALSE),0)</f>
        <v>22811.977256227234</v>
      </c>
      <c r="I173" s="33">
        <f>IFERROR(VLOOKUP($A173,'2.0 Input│Historic Capex'!$A$15:$K$957,COLUMN(I173),FALSE),0)</f>
        <v>27279.57947559754</v>
      </c>
      <c r="J173" s="33">
        <f>IFERROR(VLOOKUP($A173,'2.0 Input│Historic Capex'!$A$15:$K$957,COLUMN(J173),FALSE),0)</f>
        <v>28375.380858363464</v>
      </c>
      <c r="K173" s="33">
        <f>IFERROR(VLOOKUP($A173,'2.0 Input│Historic Capex'!$A$15:$K$957,COLUMN(K173),FALSE),0)</f>
        <v>0</v>
      </c>
      <c r="L173" s="33">
        <f t="shared" si="2"/>
        <v>78466.937590188245</v>
      </c>
      <c r="M173" s="48"/>
    </row>
    <row r="174" spans="1:15" x14ac:dyDescent="0.25">
      <c r="A174" s="33">
        <f>'2.0 Input│Historic Capex'!A176</f>
        <v>162</v>
      </c>
      <c r="B174" s="23" t="str">
        <f>'2.0 Input│Historic Capex'!B176</f>
        <v>PPOM Phase 2</v>
      </c>
      <c r="C174" s="7" t="str">
        <f>'2.0 Input│Historic Capex'!C176</f>
        <v>Other</v>
      </c>
      <c r="D174" s="7" t="str">
        <f>'2.0 Input│Historic Capex'!D176</f>
        <v>Non-System</v>
      </c>
      <c r="E174" s="62"/>
      <c r="F174" s="62"/>
      <c r="G174" s="33">
        <f>IFERROR(VLOOKUP($A174,'2.0 Input│Historic Capex'!$A$15:$K$957,COLUMN(G174),FALSE),0)</f>
        <v>5453.1937780163908</v>
      </c>
      <c r="H174" s="33">
        <f>IFERROR(VLOOKUP($A174,'2.0 Input│Historic Capex'!$A$15:$K$957,COLUMN(H174),FALSE),0)</f>
        <v>0</v>
      </c>
      <c r="I174" s="33">
        <f>IFERROR(VLOOKUP($A174,'2.0 Input│Historic Capex'!$A$15:$K$957,COLUMN(I174),FALSE),0)</f>
        <v>0</v>
      </c>
      <c r="J174" s="33">
        <f>IFERROR(VLOOKUP($A174,'2.0 Input│Historic Capex'!$A$15:$K$957,COLUMN(J174),FALSE),0)</f>
        <v>0</v>
      </c>
      <c r="K174" s="33">
        <f>IFERROR(VLOOKUP($A174,'2.0 Input│Historic Capex'!$A$15:$K$957,COLUMN(K174),FALSE),0)</f>
        <v>0</v>
      </c>
      <c r="L174" s="33">
        <f t="shared" si="2"/>
        <v>5453.1937780163908</v>
      </c>
      <c r="M174" s="48"/>
    </row>
    <row r="175" spans="1:15" x14ac:dyDescent="0.25">
      <c r="A175" s="33">
        <f>'2.0 Input│Historic Capex'!A177</f>
        <v>163</v>
      </c>
      <c r="B175" s="23" t="str">
        <f>'2.0 Input│Historic Capex'!B177</f>
        <v>Project Server Status Report</v>
      </c>
      <c r="C175" s="7" t="str">
        <f>'2.0 Input│Historic Capex'!C177</f>
        <v>Other</v>
      </c>
      <c r="D175" s="7" t="str">
        <f>'2.0 Input│Historic Capex'!D177</f>
        <v>Non-System</v>
      </c>
      <c r="E175" s="62"/>
      <c r="F175" s="62"/>
      <c r="G175" s="33">
        <f>IFERROR(VLOOKUP($A175,'2.0 Input│Historic Capex'!$A$15:$K$957,COLUMN(G175),FALSE),0)</f>
        <v>7605.640606611456</v>
      </c>
      <c r="H175" s="33">
        <f>IFERROR(VLOOKUP($A175,'2.0 Input│Historic Capex'!$A$15:$K$957,COLUMN(H175),FALSE),0)</f>
        <v>4061.9410956166503</v>
      </c>
      <c r="I175" s="33">
        <f>IFERROR(VLOOKUP($A175,'2.0 Input│Historic Capex'!$A$15:$K$957,COLUMN(I175),FALSE),0)</f>
        <v>0</v>
      </c>
      <c r="J175" s="33">
        <f>IFERROR(VLOOKUP($A175,'2.0 Input│Historic Capex'!$A$15:$K$957,COLUMN(J175),FALSE),0)</f>
        <v>0</v>
      </c>
      <c r="K175" s="33">
        <f>IFERROR(VLOOKUP($A175,'2.0 Input│Historic Capex'!$A$15:$K$957,COLUMN(K175),FALSE),0)</f>
        <v>0</v>
      </c>
      <c r="L175" s="33">
        <f t="shared" si="2"/>
        <v>11667.581702228106</v>
      </c>
      <c r="M175" s="48"/>
    </row>
    <row r="176" spans="1:15" x14ac:dyDescent="0.25">
      <c r="A176" s="33">
        <f>'2.0 Input│Historic Capex'!A178</f>
        <v>164</v>
      </c>
      <c r="B176" s="23" t="str">
        <f>'2.0 Input│Historic Capex'!B178</f>
        <v>BI reporting</v>
      </c>
      <c r="C176" s="7" t="str">
        <f>'2.0 Input│Historic Capex'!C178</f>
        <v>Other</v>
      </c>
      <c r="D176" s="7" t="str">
        <f>'2.0 Input│Historic Capex'!D178</f>
        <v>Non-System</v>
      </c>
      <c r="E176" s="62"/>
      <c r="F176" s="62"/>
      <c r="G176" s="33">
        <f>IFERROR(VLOOKUP($A176,'2.0 Input│Historic Capex'!$A$15:$K$957,COLUMN(G176),FALSE),0)</f>
        <v>33318.381439835313</v>
      </c>
      <c r="H176" s="33">
        <f>IFERROR(VLOOKUP($A176,'2.0 Input│Historic Capex'!$A$15:$K$957,COLUMN(H176),FALSE),0)</f>
        <v>2571.9178980898232</v>
      </c>
      <c r="I176" s="33">
        <f>IFERROR(VLOOKUP($A176,'2.0 Input│Historic Capex'!$A$15:$K$957,COLUMN(I176),FALSE),0)</f>
        <v>0</v>
      </c>
      <c r="J176" s="33">
        <f>IFERROR(VLOOKUP($A176,'2.0 Input│Historic Capex'!$A$15:$K$957,COLUMN(J176),FALSE),0)</f>
        <v>0</v>
      </c>
      <c r="K176" s="33">
        <f>IFERROR(VLOOKUP($A176,'2.0 Input│Historic Capex'!$A$15:$K$957,COLUMN(K176),FALSE),0)</f>
        <v>0</v>
      </c>
      <c r="L176" s="33">
        <f t="shared" si="2"/>
        <v>35890.299337925135</v>
      </c>
      <c r="M176" s="48"/>
    </row>
    <row r="177" spans="1:14" x14ac:dyDescent="0.25">
      <c r="A177" s="33">
        <f>'2.0 Input│Historic Capex'!A179</f>
        <v>165</v>
      </c>
      <c r="B177" s="23" t="str">
        <f>'2.0 Input│Historic Capex'!B179</f>
        <v>PPOM Snapshot Engine</v>
      </c>
      <c r="C177" s="7" t="str">
        <f>'2.0 Input│Historic Capex'!C179</f>
        <v>Other</v>
      </c>
      <c r="D177" s="7" t="str">
        <f>'2.0 Input│Historic Capex'!D179</f>
        <v>Non-System</v>
      </c>
      <c r="E177" s="62"/>
      <c r="F177" s="62"/>
      <c r="G177" s="33">
        <f>IFERROR(VLOOKUP($A177,'2.0 Input│Historic Capex'!$A$15:$K$957,COLUMN(G177),FALSE),0)</f>
        <v>9285.9184238807466</v>
      </c>
      <c r="H177" s="33">
        <f>IFERROR(VLOOKUP($A177,'2.0 Input│Historic Capex'!$A$15:$K$957,COLUMN(H177),FALSE),0)</f>
        <v>12608.936474957311</v>
      </c>
      <c r="I177" s="33">
        <f>IFERROR(VLOOKUP($A177,'2.0 Input│Historic Capex'!$A$15:$K$957,COLUMN(I177),FALSE),0)</f>
        <v>0</v>
      </c>
      <c r="J177" s="33">
        <f>IFERROR(VLOOKUP($A177,'2.0 Input│Historic Capex'!$A$15:$K$957,COLUMN(J177),FALSE),0)</f>
        <v>0</v>
      </c>
      <c r="K177" s="33">
        <f>IFERROR(VLOOKUP($A177,'2.0 Input│Historic Capex'!$A$15:$K$957,COLUMN(K177),FALSE),0)</f>
        <v>0</v>
      </c>
      <c r="L177" s="33">
        <f t="shared" si="2"/>
        <v>21894.854898838057</v>
      </c>
      <c r="M177" s="48"/>
    </row>
    <row r="178" spans="1:14" x14ac:dyDescent="0.25">
      <c r="A178" s="33">
        <f>'2.0 Input│Historic Capex'!A180</f>
        <v>166</v>
      </c>
      <c r="B178" s="23" t="str">
        <f>'2.0 Input│Historic Capex'!B180</f>
        <v>APA Grid Ph.2</v>
      </c>
      <c r="C178" s="7" t="str">
        <f>'2.0 Input│Historic Capex'!C180</f>
        <v>Other</v>
      </c>
      <c r="D178" s="7" t="str">
        <f>'2.0 Input│Historic Capex'!D180</f>
        <v>Non-System</v>
      </c>
      <c r="E178" s="62"/>
      <c r="F178" s="62"/>
      <c r="G178" s="33">
        <f>IFERROR(VLOOKUP($A178,'2.0 Input│Historic Capex'!$A$15:$K$957,COLUMN(G178),FALSE),0)</f>
        <v>135912.92647934036</v>
      </c>
      <c r="H178" s="33">
        <f>IFERROR(VLOOKUP($A178,'2.0 Input│Historic Capex'!$A$15:$K$957,COLUMN(H178),FALSE),0)</f>
        <v>98899.212200325448</v>
      </c>
      <c r="I178" s="33">
        <f>IFERROR(VLOOKUP($A178,'2.0 Input│Historic Capex'!$A$15:$K$957,COLUMN(I178),FALSE),0)</f>
        <v>0</v>
      </c>
      <c r="J178" s="33">
        <f>IFERROR(VLOOKUP($A178,'2.0 Input│Historic Capex'!$A$15:$K$957,COLUMN(J178),FALSE),0)</f>
        <v>0</v>
      </c>
      <c r="K178" s="33">
        <f>IFERROR(VLOOKUP($A178,'2.0 Input│Historic Capex'!$A$15:$K$957,COLUMN(K178),FALSE),0)</f>
        <v>0</v>
      </c>
      <c r="L178" s="33">
        <f t="shared" si="2"/>
        <v>234812.1386796658</v>
      </c>
      <c r="M178" s="48"/>
    </row>
    <row r="179" spans="1:14" x14ac:dyDescent="0.25">
      <c r="A179" s="33">
        <f>'2.0 Input│Historic Capex'!A181</f>
        <v>167</v>
      </c>
      <c r="B179" s="23" t="str">
        <f>'2.0 Input│Historic Capex'!B181</f>
        <v>APA Grid Ph. 3</v>
      </c>
      <c r="C179" s="7" t="str">
        <f>'2.0 Input│Historic Capex'!C181</f>
        <v>Other</v>
      </c>
      <c r="D179" s="7" t="str">
        <f>'2.0 Input│Historic Capex'!D181</f>
        <v>Non-System</v>
      </c>
      <c r="E179" s="62"/>
      <c r="F179" s="62"/>
      <c r="G179" s="33">
        <f>IFERROR(VLOOKUP($A179,'2.0 Input│Historic Capex'!$A$15:$K$957,COLUMN(G179),FALSE),0)</f>
        <v>2637.3632629831268</v>
      </c>
      <c r="H179" s="33">
        <f>IFERROR(VLOOKUP($A179,'2.0 Input│Historic Capex'!$A$15:$K$957,COLUMN(H179),FALSE),0)</f>
        <v>0</v>
      </c>
      <c r="I179" s="33">
        <f>IFERROR(VLOOKUP($A179,'2.0 Input│Historic Capex'!$A$15:$K$957,COLUMN(I179),FALSE),0)</f>
        <v>0</v>
      </c>
      <c r="J179" s="33">
        <f>IFERROR(VLOOKUP($A179,'2.0 Input│Historic Capex'!$A$15:$K$957,COLUMN(J179),FALSE),0)</f>
        <v>0</v>
      </c>
      <c r="K179" s="33">
        <f>IFERROR(VLOOKUP($A179,'2.0 Input│Historic Capex'!$A$15:$K$957,COLUMN(K179),FALSE),0)</f>
        <v>0</v>
      </c>
      <c r="L179" s="33">
        <f t="shared" si="2"/>
        <v>2637.3632629831268</v>
      </c>
      <c r="M179" s="48"/>
    </row>
    <row r="180" spans="1:14" x14ac:dyDescent="0.25">
      <c r="A180" s="33">
        <f>'2.0 Input│Historic Capex'!A182</f>
        <v>168</v>
      </c>
      <c r="B180" s="23" t="str">
        <f>'2.0 Input│Historic Capex'!B182</f>
        <v>Vehicle Comms &amp; Journey Mgmt</v>
      </c>
      <c r="C180" s="7" t="str">
        <f>'2.0 Input│Historic Capex'!C182</f>
        <v>Other</v>
      </c>
      <c r="D180" s="7" t="str">
        <f>'2.0 Input│Historic Capex'!D182</f>
        <v>Non-System</v>
      </c>
      <c r="E180" s="62"/>
      <c r="F180" s="62"/>
      <c r="G180" s="33">
        <f>IFERROR(VLOOKUP($A180,'2.0 Input│Historic Capex'!$A$15:$K$957,COLUMN(G180),FALSE),0)</f>
        <v>0</v>
      </c>
      <c r="H180" s="33">
        <f>IFERROR(VLOOKUP($A180,'2.0 Input│Historic Capex'!$A$15:$K$957,COLUMN(H180),FALSE),0)</f>
        <v>2091.1817613123344</v>
      </c>
      <c r="I180" s="33">
        <f>IFERROR(VLOOKUP($A180,'2.0 Input│Historic Capex'!$A$15:$K$957,COLUMN(I180),FALSE),0)</f>
        <v>85100.782629050605</v>
      </c>
      <c r="J180" s="33">
        <f>IFERROR(VLOOKUP($A180,'2.0 Input│Historic Capex'!$A$15:$K$957,COLUMN(J180),FALSE),0)</f>
        <v>154249.18346424162</v>
      </c>
      <c r="K180" s="33">
        <f>IFERROR(VLOOKUP($A180,'2.0 Input│Historic Capex'!$A$15:$K$957,COLUMN(K180),FALSE),0)</f>
        <v>0</v>
      </c>
      <c r="L180" s="33">
        <f t="shared" si="2"/>
        <v>241441.14785460455</v>
      </c>
      <c r="M180" s="48"/>
    </row>
    <row r="181" spans="1:14" x14ac:dyDescent="0.25">
      <c r="A181" s="33">
        <f>'2.0 Input│Historic Capex'!A183</f>
        <v>169</v>
      </c>
      <c r="B181" s="23" t="str">
        <f>'2.0 Input│Historic Capex'!B183</f>
        <v>SCADA Satellite Strategy</v>
      </c>
      <c r="C181" s="7" t="str">
        <f>'2.0 Input│Historic Capex'!C183</f>
        <v>Other</v>
      </c>
      <c r="D181" s="7" t="str">
        <f>'2.0 Input│Historic Capex'!D183</f>
        <v>Non-System</v>
      </c>
      <c r="E181" s="62"/>
      <c r="F181" s="62"/>
      <c r="G181" s="33">
        <f>IFERROR(VLOOKUP($A181,'2.0 Input│Historic Capex'!$A$15:$K$957,COLUMN(G181),FALSE),0)</f>
        <v>0</v>
      </c>
      <c r="H181" s="33">
        <f>IFERROR(VLOOKUP($A181,'2.0 Input│Historic Capex'!$A$15:$K$957,COLUMN(H181),FALSE),0)</f>
        <v>0</v>
      </c>
      <c r="I181" s="33">
        <f>IFERROR(VLOOKUP($A181,'2.0 Input│Historic Capex'!$A$15:$K$957,COLUMN(I181),FALSE),0)</f>
        <v>37193.70622204207</v>
      </c>
      <c r="J181" s="33">
        <f>IFERROR(VLOOKUP($A181,'2.0 Input│Historic Capex'!$A$15:$K$957,COLUMN(J181),FALSE),0)</f>
        <v>61169.950185518828</v>
      </c>
      <c r="K181" s="33">
        <f>IFERROR(VLOOKUP($A181,'2.0 Input│Historic Capex'!$A$15:$K$957,COLUMN(K181),FALSE),0)</f>
        <v>0</v>
      </c>
      <c r="L181" s="33">
        <f t="shared" si="2"/>
        <v>98363.656407560891</v>
      </c>
      <c r="M181" s="48"/>
    </row>
    <row r="182" spans="1:14" x14ac:dyDescent="0.25">
      <c r="A182" s="33">
        <f>'2.0 Input│Historic Capex'!A184</f>
        <v>170</v>
      </c>
      <c r="B182" s="23" t="str">
        <f>'2.0 Input│Historic Capex'!B184</f>
        <v>SCADA Resilience Project FEED</v>
      </c>
      <c r="C182" s="7" t="str">
        <f>'2.0 Input│Historic Capex'!C184</f>
        <v>Other</v>
      </c>
      <c r="D182" s="7" t="str">
        <f>'2.0 Input│Historic Capex'!D184</f>
        <v>Non-System</v>
      </c>
      <c r="E182" s="62"/>
      <c r="F182" s="62"/>
      <c r="G182" s="33">
        <f>IFERROR(VLOOKUP($A182,'2.0 Input│Historic Capex'!$A$15:$K$957,COLUMN(G182),FALSE),0)</f>
        <v>0</v>
      </c>
      <c r="H182" s="33">
        <f>IFERROR(VLOOKUP($A182,'2.0 Input│Historic Capex'!$A$15:$K$957,COLUMN(H182),FALSE),0)</f>
        <v>0</v>
      </c>
      <c r="I182" s="33">
        <f>IFERROR(VLOOKUP($A182,'2.0 Input│Historic Capex'!$A$15:$K$957,COLUMN(I182),FALSE),0)</f>
        <v>0</v>
      </c>
      <c r="J182" s="33">
        <f>IFERROR(VLOOKUP($A182,'2.0 Input│Historic Capex'!$A$15:$K$957,COLUMN(J182),FALSE),0)</f>
        <v>19777.140300860367</v>
      </c>
      <c r="K182" s="33">
        <f>IFERROR(VLOOKUP($A182,'2.0 Input│Historic Capex'!$A$15:$K$957,COLUMN(K182),FALSE),0)</f>
        <v>0</v>
      </c>
      <c r="L182" s="33">
        <f t="shared" si="2"/>
        <v>19777.140300860367</v>
      </c>
      <c r="M182" s="48"/>
    </row>
    <row r="183" spans="1:14" x14ac:dyDescent="0.25">
      <c r="A183" s="33">
        <f>'2.0 Input│Historic Capex'!A185</f>
        <v>171</v>
      </c>
      <c r="B183" s="23" t="str">
        <f>'2.0 Input│Historic Capex'!B185</f>
        <v>IOC SCADA GAP ANALYSIS</v>
      </c>
      <c r="C183" s="7" t="str">
        <f>'2.0 Input│Historic Capex'!C185</f>
        <v>Other</v>
      </c>
      <c r="D183" s="7" t="str">
        <f>'2.0 Input│Historic Capex'!D185</f>
        <v>Non-System</v>
      </c>
      <c r="E183" s="62"/>
      <c r="F183" s="62"/>
      <c r="G183" s="33">
        <f>IFERROR(VLOOKUP($A183,'2.0 Input│Historic Capex'!$A$15:$K$957,COLUMN(G183),FALSE),0)</f>
        <v>0</v>
      </c>
      <c r="H183" s="33">
        <f>IFERROR(VLOOKUP($A183,'2.0 Input│Historic Capex'!$A$15:$K$957,COLUMN(H183),FALSE),0)</f>
        <v>0</v>
      </c>
      <c r="I183" s="33">
        <f>IFERROR(VLOOKUP($A183,'2.0 Input│Historic Capex'!$A$15:$K$957,COLUMN(I183),FALSE),0)</f>
        <v>0</v>
      </c>
      <c r="J183" s="33">
        <f>IFERROR(VLOOKUP($A183,'2.0 Input│Historic Capex'!$A$15:$K$957,COLUMN(J183),FALSE),0)</f>
        <v>4246.8421758681179</v>
      </c>
      <c r="K183" s="33">
        <f>IFERROR(VLOOKUP($A183,'2.0 Input│Historic Capex'!$A$15:$K$957,COLUMN(K183),FALSE),0)</f>
        <v>0</v>
      </c>
      <c r="L183" s="33">
        <f t="shared" si="2"/>
        <v>4246.8421758681179</v>
      </c>
      <c r="M183" s="48"/>
    </row>
    <row r="184" spans="1:14" x14ac:dyDescent="0.25">
      <c r="A184" s="33">
        <f>'2.0 Input│Historic Capex'!A186</f>
        <v>172</v>
      </c>
      <c r="B184" s="23" t="str">
        <f>'2.0 Input│Historic Capex'!B186</f>
        <v>SCADA Resilience Phase 1 Recom</v>
      </c>
      <c r="C184" s="7" t="str">
        <f>'2.0 Input│Historic Capex'!C186</f>
        <v>Other</v>
      </c>
      <c r="D184" s="7" t="str">
        <f>'2.0 Input│Historic Capex'!D186</f>
        <v>Non-System</v>
      </c>
      <c r="E184" s="62"/>
      <c r="F184" s="62"/>
      <c r="G184" s="33">
        <f>IFERROR(VLOOKUP($A184,'2.0 Input│Historic Capex'!$A$15:$K$957,COLUMN(G184),FALSE),0)</f>
        <v>0</v>
      </c>
      <c r="H184" s="33">
        <f>IFERROR(VLOOKUP($A184,'2.0 Input│Historic Capex'!$A$15:$K$957,COLUMN(H184),FALSE),0)</f>
        <v>0</v>
      </c>
      <c r="I184" s="33">
        <f>IFERROR(VLOOKUP($A184,'2.0 Input│Historic Capex'!$A$15:$K$957,COLUMN(I184),FALSE),0)</f>
        <v>0</v>
      </c>
      <c r="J184" s="33">
        <f>IFERROR(VLOOKUP($A184,'2.0 Input│Historic Capex'!$A$15:$K$957,COLUMN(J184),FALSE),0)</f>
        <v>4887.8164925673827</v>
      </c>
      <c r="K184" s="33">
        <f>IFERROR(VLOOKUP($A184,'2.0 Input│Historic Capex'!$A$15:$K$957,COLUMN(K184),FALSE),0)</f>
        <v>0</v>
      </c>
      <c r="L184" s="33">
        <f t="shared" si="2"/>
        <v>4887.8164925673827</v>
      </c>
      <c r="M184" s="48"/>
    </row>
    <row r="185" spans="1:14" x14ac:dyDescent="0.25">
      <c r="A185" s="33">
        <f>'2.0 Input│Historic Capex'!A187</f>
        <v>173</v>
      </c>
      <c r="B185" s="23" t="str">
        <f>'2.0 Input│Historic Capex'!B187</f>
        <v>Melbourne Metro CRE</v>
      </c>
      <c r="C185" s="7" t="str">
        <f>'2.0 Input│Historic Capex'!C187</f>
        <v>Other</v>
      </c>
      <c r="D185" s="7" t="str">
        <f>'2.0 Input│Historic Capex'!D187</f>
        <v>Non-System</v>
      </c>
      <c r="E185" s="62"/>
      <c r="F185" s="62"/>
      <c r="G185" s="33">
        <f>IFERROR(VLOOKUP($A185,'2.0 Input│Historic Capex'!$A$15:$K$957,COLUMN(G185),FALSE),0)</f>
        <v>0</v>
      </c>
      <c r="H185" s="33">
        <f>IFERROR(VLOOKUP($A185,'2.0 Input│Historic Capex'!$A$15:$K$957,COLUMN(H185),FALSE),0)</f>
        <v>0</v>
      </c>
      <c r="I185" s="33">
        <f>IFERROR(VLOOKUP($A185,'2.0 Input│Historic Capex'!$A$15:$K$957,COLUMN(I185),FALSE),0)</f>
        <v>0</v>
      </c>
      <c r="J185" s="33">
        <f>IFERROR(VLOOKUP($A185,'2.0 Input│Historic Capex'!$A$15:$K$957,COLUMN(J185),FALSE),0)</f>
        <v>295817.78493999992</v>
      </c>
      <c r="K185" s="33">
        <f>IFERROR(VLOOKUP($A185,'2.0 Input│Historic Capex'!$A$15:$K$957,COLUMN(K185),FALSE),0)</f>
        <v>0</v>
      </c>
      <c r="L185" s="33">
        <f t="shared" si="2"/>
        <v>295817.78493999992</v>
      </c>
      <c r="M185" s="48"/>
    </row>
    <row r="186" spans="1:14" x14ac:dyDescent="0.25">
      <c r="A186" s="33">
        <f>'2.0 Input│Historic Capex'!A188</f>
        <v>174</v>
      </c>
      <c r="B186" s="23" t="str">
        <f>'2.0 Input│Historic Capex'!B188</f>
        <v xml:space="preserve">HR Systems Refresh </v>
      </c>
      <c r="C186" s="7" t="str">
        <f>'2.0 Input│Historic Capex'!C188</f>
        <v>Other</v>
      </c>
      <c r="D186" s="7" t="str">
        <f>'2.0 Input│Historic Capex'!D188</f>
        <v>Non-System</v>
      </c>
      <c r="E186" s="62"/>
      <c r="F186" s="62"/>
      <c r="G186" s="33">
        <f>IFERROR(VLOOKUP($A186,'2.0 Input│Historic Capex'!$A$15:$K$957,COLUMN(G186),FALSE),0)</f>
        <v>0</v>
      </c>
      <c r="H186" s="33">
        <f>IFERROR(VLOOKUP($A186,'2.0 Input│Historic Capex'!$A$15:$K$957,COLUMN(H186),FALSE),0)</f>
        <v>0</v>
      </c>
      <c r="I186" s="33">
        <f>IFERROR(VLOOKUP($A186,'2.0 Input│Historic Capex'!$A$15:$K$957,COLUMN(I186),FALSE),0)</f>
        <v>0</v>
      </c>
      <c r="J186" s="33">
        <f>IFERROR(VLOOKUP($A186,'2.0 Input│Historic Capex'!$A$15:$K$957,COLUMN(J186),FALSE),0)</f>
        <v>0</v>
      </c>
      <c r="K186" s="33">
        <f>IFERROR(VLOOKUP($A186,'2.0 Input│Historic Capex'!$A$15:$K$957,COLUMN(K186),FALSE),0)</f>
        <v>0</v>
      </c>
      <c r="L186" s="33">
        <f t="shared" si="2"/>
        <v>0</v>
      </c>
      <c r="M186" s="48"/>
    </row>
    <row r="187" spans="1:14" x14ac:dyDescent="0.25">
      <c r="A187" s="33">
        <f>'2.0 Input│Historic Capex'!A189</f>
        <v>175</v>
      </c>
      <c r="B187" s="23" t="str">
        <f>'2.0 Input│Historic Capex'!B189</f>
        <v xml:space="preserve">Historian Upgrade - version 2012 to 2015 </v>
      </c>
      <c r="C187" s="7" t="str">
        <f>'2.0 Input│Historic Capex'!C189</f>
        <v>Other</v>
      </c>
      <c r="D187" s="7" t="str">
        <f>'2.0 Input│Historic Capex'!D189</f>
        <v>Non-System</v>
      </c>
      <c r="E187" s="62"/>
      <c r="F187" s="62"/>
      <c r="G187" s="33">
        <f>IFERROR(VLOOKUP($A187,'2.0 Input│Historic Capex'!$A$15:$K$957,COLUMN(G187),FALSE),0)</f>
        <v>0</v>
      </c>
      <c r="H187" s="33">
        <f>IFERROR(VLOOKUP($A187,'2.0 Input│Historic Capex'!$A$15:$K$957,COLUMN(H187),FALSE),0)</f>
        <v>0</v>
      </c>
      <c r="I187" s="33">
        <f>IFERROR(VLOOKUP($A187,'2.0 Input│Historic Capex'!$A$15:$K$957,COLUMN(I187),FALSE),0)</f>
        <v>0</v>
      </c>
      <c r="J187" s="33">
        <f>IFERROR(VLOOKUP($A187,'2.0 Input│Historic Capex'!$A$15:$K$957,COLUMN(J187),FALSE),0)</f>
        <v>0</v>
      </c>
      <c r="K187" s="33">
        <f>IFERROR(VLOOKUP($A187,'2.0 Input│Historic Capex'!$A$15:$K$957,COLUMN(K187),FALSE),0)</f>
        <v>0</v>
      </c>
      <c r="L187" s="33">
        <f t="shared" si="2"/>
        <v>0</v>
      </c>
      <c r="M187" s="48"/>
    </row>
    <row r="188" spans="1:14" x14ac:dyDescent="0.25">
      <c r="A188" s="33">
        <f>'2.0 Input│Historic Capex'!A190</f>
        <v>176</v>
      </c>
      <c r="B188" s="23" t="str">
        <f>'2.0 Input│Historic Capex'!B190</f>
        <v xml:space="preserve">EAM System Upgrade 2018 </v>
      </c>
      <c r="C188" s="7" t="str">
        <f>'2.0 Input│Historic Capex'!C190</f>
        <v>Other</v>
      </c>
      <c r="D188" s="7" t="str">
        <f>'2.0 Input│Historic Capex'!D190</f>
        <v>Non-System</v>
      </c>
      <c r="E188" s="62"/>
      <c r="F188" s="62"/>
      <c r="G188" s="33">
        <f>IFERROR(VLOOKUP($A188,'2.0 Input│Historic Capex'!$A$15:$K$957,COLUMN(G188),FALSE),0)</f>
        <v>0</v>
      </c>
      <c r="H188" s="33">
        <f>IFERROR(VLOOKUP($A188,'2.0 Input│Historic Capex'!$A$15:$K$957,COLUMN(H188),FALSE),0)</f>
        <v>0</v>
      </c>
      <c r="I188" s="33">
        <f>IFERROR(VLOOKUP($A188,'2.0 Input│Historic Capex'!$A$15:$K$957,COLUMN(I188),FALSE),0)</f>
        <v>0</v>
      </c>
      <c r="J188" s="33">
        <f>IFERROR(VLOOKUP($A188,'2.0 Input│Historic Capex'!$A$15:$K$957,COLUMN(J188),FALSE),0)</f>
        <v>0</v>
      </c>
      <c r="K188" s="33">
        <f>IFERROR(VLOOKUP($A188,'2.0 Input│Historic Capex'!$A$15:$K$957,COLUMN(K188),FALSE),0)</f>
        <v>0</v>
      </c>
      <c r="L188" s="33">
        <f t="shared" si="2"/>
        <v>0</v>
      </c>
      <c r="M188" s="48"/>
    </row>
    <row r="189" spans="1:14" x14ac:dyDescent="0.25">
      <c r="A189" s="33">
        <f>'2.0 Input│Historic Capex'!A191</f>
        <v>177</v>
      </c>
      <c r="B189" s="23" t="str">
        <f>'2.0 Input│Historic Capex'!B191</f>
        <v xml:space="preserve">BizTalk Upgrade FY2018 </v>
      </c>
      <c r="C189" s="7" t="str">
        <f>'2.0 Input│Historic Capex'!C191</f>
        <v>Other</v>
      </c>
      <c r="D189" s="7" t="str">
        <f>'2.0 Input│Historic Capex'!D191</f>
        <v>Non-System</v>
      </c>
      <c r="E189" s="62"/>
      <c r="F189" s="62"/>
      <c r="G189" s="33">
        <f>IFERROR(VLOOKUP($A189,'2.0 Input│Historic Capex'!$A$15:$K$957,COLUMN(G189),FALSE),0)</f>
        <v>0</v>
      </c>
      <c r="H189" s="33">
        <f>IFERROR(VLOOKUP($A189,'2.0 Input│Historic Capex'!$A$15:$K$957,COLUMN(H189),FALSE),0)</f>
        <v>0</v>
      </c>
      <c r="I189" s="33">
        <f>IFERROR(VLOOKUP($A189,'2.0 Input│Historic Capex'!$A$15:$K$957,COLUMN(I189),FALSE),0)</f>
        <v>0</v>
      </c>
      <c r="J189" s="33">
        <f>IFERROR(VLOOKUP($A189,'2.0 Input│Historic Capex'!$A$15:$K$957,COLUMN(J189),FALSE),0)</f>
        <v>0</v>
      </c>
      <c r="K189" s="33">
        <f>IFERROR(VLOOKUP($A189,'2.0 Input│Historic Capex'!$A$15:$K$957,COLUMN(K189),FALSE),0)</f>
        <v>0</v>
      </c>
      <c r="L189" s="33">
        <f t="shared" si="2"/>
        <v>0</v>
      </c>
      <c r="M189" s="48"/>
    </row>
    <row r="190" spans="1:14" x14ac:dyDescent="0.25">
      <c r="A190" s="33">
        <f>'2.0 Input│Historic Capex'!A192</f>
        <v>178</v>
      </c>
      <c r="B190" s="23" t="str">
        <f>'2.0 Input│Historic Capex'!B192</f>
        <v xml:space="preserve">Code Management Software </v>
      </c>
      <c r="C190" s="7" t="str">
        <f>'2.0 Input│Historic Capex'!C192</f>
        <v>Other</v>
      </c>
      <c r="D190" s="7" t="str">
        <f>'2.0 Input│Historic Capex'!D192</f>
        <v>Non-System</v>
      </c>
      <c r="E190" s="62"/>
      <c r="F190" s="62"/>
      <c r="G190" s="33">
        <f>IFERROR(VLOOKUP($A190,'2.0 Input│Historic Capex'!$A$15:$K$957,COLUMN(G190),FALSE),0)</f>
        <v>0</v>
      </c>
      <c r="H190" s="33">
        <f>IFERROR(VLOOKUP($A190,'2.0 Input│Historic Capex'!$A$15:$K$957,COLUMN(H190),FALSE),0)</f>
        <v>0</v>
      </c>
      <c r="I190" s="33">
        <f>IFERROR(VLOOKUP($A190,'2.0 Input│Historic Capex'!$A$15:$K$957,COLUMN(I190),FALSE),0)</f>
        <v>0</v>
      </c>
      <c r="J190" s="33">
        <f>IFERROR(VLOOKUP($A190,'2.0 Input│Historic Capex'!$A$15:$K$957,COLUMN(J190),FALSE),0)</f>
        <v>0</v>
      </c>
      <c r="K190" s="33">
        <f>IFERROR(VLOOKUP($A190,'2.0 Input│Historic Capex'!$A$15:$K$957,COLUMN(K190),FALSE),0)</f>
        <v>0</v>
      </c>
      <c r="L190" s="33">
        <f t="shared" si="2"/>
        <v>0</v>
      </c>
      <c r="M190" s="48"/>
    </row>
    <row r="191" spans="1:14" x14ac:dyDescent="0.25">
      <c r="A191" s="33">
        <f>'2.0 Input│Historic Capex'!A193</f>
        <v>179</v>
      </c>
      <c r="B191" s="23" t="str">
        <f>'2.0 Input│Historic Capex'!B193</f>
        <v xml:space="preserve">X-Info Aware Version 2 </v>
      </c>
      <c r="C191" s="7" t="str">
        <f>'2.0 Input│Historic Capex'!C193</f>
        <v>Other</v>
      </c>
      <c r="D191" s="7" t="str">
        <f>'2.0 Input│Historic Capex'!D193</f>
        <v>Non-System</v>
      </c>
      <c r="E191" s="62"/>
      <c r="F191" s="62"/>
      <c r="G191" s="33">
        <f>IFERROR(VLOOKUP($A191,'2.0 Input│Historic Capex'!$A$15:$K$957,COLUMN(G191),FALSE),0)</f>
        <v>0</v>
      </c>
      <c r="H191" s="33">
        <f>IFERROR(VLOOKUP($A191,'2.0 Input│Historic Capex'!$A$15:$K$957,COLUMN(H191),FALSE),0)</f>
        <v>0</v>
      </c>
      <c r="I191" s="33">
        <f>IFERROR(VLOOKUP($A191,'2.0 Input│Historic Capex'!$A$15:$K$957,COLUMN(I191),FALSE),0)</f>
        <v>0</v>
      </c>
      <c r="J191" s="33">
        <f>IFERROR(VLOOKUP($A191,'2.0 Input│Historic Capex'!$A$15:$K$957,COLUMN(J191),FALSE),0)</f>
        <v>0</v>
      </c>
      <c r="K191" s="33">
        <f>IFERROR(VLOOKUP($A191,'2.0 Input│Historic Capex'!$A$15:$K$957,COLUMN(K191),FALSE),0)</f>
        <v>0</v>
      </c>
      <c r="L191" s="33">
        <f t="shared" si="2"/>
        <v>0</v>
      </c>
      <c r="M191" s="48"/>
    </row>
    <row r="192" spans="1:14" x14ac:dyDescent="0.25">
      <c r="A192" s="33">
        <f>'2.0 Input│Historic Capex'!A194</f>
        <v>180</v>
      </c>
      <c r="B192" s="23" t="str">
        <f>'2.0 Input│Historic Capex'!B194</f>
        <v xml:space="preserve">Adjustments required for differences in CWIP and FAR records </v>
      </c>
      <c r="C192" s="7" t="str">
        <f>'2.0 Input│Historic Capex'!C194</f>
        <v>Other</v>
      </c>
      <c r="D192" s="7" t="str">
        <f>'2.0 Input│Historic Capex'!D194</f>
        <v>Non-System</v>
      </c>
      <c r="E192" s="62"/>
      <c r="F192" s="62"/>
      <c r="G192" s="33">
        <f>IFERROR(VLOOKUP($A192,'2.0 Input│Historic Capex'!$A$15:$K$957,COLUMN(G192),FALSE),0)</f>
        <v>0</v>
      </c>
      <c r="H192" s="33">
        <f>IFERROR(VLOOKUP($A192,'2.0 Input│Historic Capex'!$A$15:$K$957,COLUMN(H192),FALSE),0)</f>
        <v>-26601</v>
      </c>
      <c r="I192" s="33">
        <f>IFERROR(VLOOKUP($A192,'2.0 Input│Historic Capex'!$A$15:$K$957,COLUMN(I192),FALSE),0)</f>
        <v>23200</v>
      </c>
      <c r="J192" s="33">
        <f>IFERROR(VLOOKUP($A192,'2.0 Input│Historic Capex'!$A$15:$K$957,COLUMN(J192),FALSE),0)</f>
        <v>-178445</v>
      </c>
      <c r="K192" s="33">
        <f>IFERROR(VLOOKUP($A192,'2.0 Input│Historic Capex'!$A$15:$K$957,COLUMN(K192),FALSE),0)</f>
        <v>0</v>
      </c>
      <c r="L192" s="33">
        <f t="shared" si="2"/>
        <v>-181846</v>
      </c>
      <c r="M192" s="48"/>
      <c r="N192" s="62"/>
    </row>
    <row r="193" spans="1:15" x14ac:dyDescent="0.25">
      <c r="A193" s="33">
        <f>'2.0 Input│Historic Capex'!A195</f>
        <v>181</v>
      </c>
      <c r="B193" s="23" t="str">
        <f>'2.0 Input│Historic Capex'!B195</f>
        <v>Sharepoint site</v>
      </c>
      <c r="C193" s="7" t="str">
        <f>'2.0 Input│Historic Capex'!C195</f>
        <v>Other</v>
      </c>
      <c r="D193" s="7" t="str">
        <f>'2.0 Input│Historic Capex'!D195</f>
        <v>Non-System</v>
      </c>
      <c r="E193" s="62"/>
      <c r="F193" s="62"/>
      <c r="G193" s="33">
        <f>IFERROR(VLOOKUP($A193,'2.0 Input│Historic Capex'!$A$15:$K$957,COLUMN(G193),FALSE),0)</f>
        <v>0</v>
      </c>
      <c r="H193" s="33">
        <f>IFERROR(VLOOKUP($A193,'2.0 Input│Historic Capex'!$A$15:$K$957,COLUMN(H193),FALSE),0)</f>
        <v>0</v>
      </c>
      <c r="I193" s="33">
        <f>IFERROR(VLOOKUP($A193,'2.0 Input│Historic Capex'!$A$15:$K$957,COLUMN(I193),FALSE),0)</f>
        <v>0</v>
      </c>
      <c r="J193" s="33">
        <f>IFERROR(VLOOKUP($A193,'2.0 Input│Historic Capex'!$A$15:$K$957,COLUMN(J193),FALSE),0)</f>
        <v>0</v>
      </c>
      <c r="K193" s="33">
        <f>IFERROR(VLOOKUP($A193,'2.0 Input│Historic Capex'!$A$15:$K$957,COLUMN(K193),FALSE),0)</f>
        <v>0</v>
      </c>
      <c r="L193" s="33">
        <f t="shared" si="2"/>
        <v>0</v>
      </c>
      <c r="M193" s="48"/>
      <c r="N193" s="62"/>
    </row>
    <row r="194" spans="1:15" x14ac:dyDescent="0.25">
      <c r="A194" s="33">
        <f>'2.0 Input│Historic Capex'!A196</f>
        <v>182</v>
      </c>
      <c r="B194" s="23" t="str">
        <f>'2.0 Input│Historic Capex'!B196</f>
        <v xml:space="preserve">Enterprise Content Management </v>
      </c>
      <c r="C194" s="7" t="str">
        <f>'2.0 Input│Historic Capex'!C196</f>
        <v>Other</v>
      </c>
      <c r="D194" s="7" t="str">
        <f>'2.0 Input│Historic Capex'!D196</f>
        <v>Non-System</v>
      </c>
      <c r="E194" s="62"/>
      <c r="F194" s="62"/>
      <c r="G194" s="33">
        <f>IFERROR(VLOOKUP($A194,'2.0 Input│Historic Capex'!$A$15:$K$957,COLUMN(G194),FALSE),0)</f>
        <v>0</v>
      </c>
      <c r="H194" s="33">
        <f>IFERROR(VLOOKUP($A194,'2.0 Input│Historic Capex'!$A$15:$K$957,COLUMN(H194),FALSE),0)</f>
        <v>0</v>
      </c>
      <c r="I194" s="33">
        <f>IFERROR(VLOOKUP($A194,'2.0 Input│Historic Capex'!$A$15:$K$957,COLUMN(I194),FALSE),0)</f>
        <v>0</v>
      </c>
      <c r="J194" s="33">
        <f>IFERROR(VLOOKUP($A194,'2.0 Input│Historic Capex'!$A$15:$K$957,COLUMN(J194),FALSE),0)</f>
        <v>0</v>
      </c>
      <c r="K194" s="33">
        <f>IFERROR(VLOOKUP($A194,'2.0 Input│Historic Capex'!$A$15:$K$957,COLUMN(K194),FALSE),0)</f>
        <v>512309.05111694266</v>
      </c>
      <c r="L194" s="33">
        <f t="shared" si="2"/>
        <v>512309.05111694266</v>
      </c>
      <c r="M194" s="48"/>
      <c r="N194" s="62"/>
    </row>
    <row r="195" spans="1:15" x14ac:dyDescent="0.25">
      <c r="A195" s="33">
        <f>'2.0 Input│Historic Capex'!A197</f>
        <v>183</v>
      </c>
      <c r="B195" s="23" t="str">
        <f>'2.0 Input│Historic Capex'!B197</f>
        <v xml:space="preserve">Victoria CRE </v>
      </c>
      <c r="C195" s="7" t="str">
        <f>'2.0 Input│Historic Capex'!C197</f>
        <v>Other</v>
      </c>
      <c r="D195" s="7" t="str">
        <f>'2.0 Input│Historic Capex'!D197</f>
        <v>Non-System</v>
      </c>
      <c r="E195" s="62"/>
      <c r="F195" s="62"/>
      <c r="G195" s="33">
        <f>IFERROR(VLOOKUP($A195,'2.0 Input│Historic Capex'!$A$15:$K$957,COLUMN(G195),FALSE),0)</f>
        <v>0</v>
      </c>
      <c r="H195" s="33">
        <f>IFERROR(VLOOKUP($A195,'2.0 Input│Historic Capex'!$A$15:$K$957,COLUMN(H195),FALSE),0)</f>
        <v>0</v>
      </c>
      <c r="I195" s="33">
        <f>IFERROR(VLOOKUP($A195,'2.0 Input│Historic Capex'!$A$15:$K$957,COLUMN(I195),FALSE),0)</f>
        <v>0</v>
      </c>
      <c r="J195" s="33">
        <f>IFERROR(VLOOKUP($A195,'2.0 Input│Historic Capex'!$A$15:$K$957,COLUMN(J195),FALSE),0)</f>
        <v>0</v>
      </c>
      <c r="K195" s="33">
        <f>IFERROR(VLOOKUP($A195,'2.0 Input│Historic Capex'!$A$15:$K$957,COLUMN(K195),FALSE),0)</f>
        <v>366376.23428488505</v>
      </c>
      <c r="L195" s="33">
        <f t="shared" si="2"/>
        <v>366376.23428488505</v>
      </c>
      <c r="M195" s="48"/>
      <c r="N195" s="62"/>
    </row>
    <row r="196" spans="1:15" x14ac:dyDescent="0.25">
      <c r="A196" s="33">
        <f>'2.0 Input│Historic Capex'!A198</f>
        <v>184</v>
      </c>
      <c r="B196" s="23" t="str">
        <f>'2.0 Input│Historic Capex'!B198</f>
        <v xml:space="preserve">APA Grid Energy Components Upgrade </v>
      </c>
      <c r="C196" s="7" t="str">
        <f>'2.0 Input│Historic Capex'!C198</f>
        <v>Other</v>
      </c>
      <c r="D196" s="7" t="str">
        <f>'2.0 Input│Historic Capex'!D198</f>
        <v>Non-System</v>
      </c>
      <c r="E196" s="62"/>
      <c r="F196" s="62"/>
      <c r="G196" s="33">
        <f>IFERROR(VLOOKUP($A196,'2.0 Input│Historic Capex'!$A$15:$K$957,COLUMN(G196),FALSE),0)</f>
        <v>0</v>
      </c>
      <c r="H196" s="33">
        <f>IFERROR(VLOOKUP($A196,'2.0 Input│Historic Capex'!$A$15:$K$957,COLUMN(H196),FALSE),0)</f>
        <v>0</v>
      </c>
      <c r="I196" s="33">
        <f>IFERROR(VLOOKUP($A196,'2.0 Input│Historic Capex'!$A$15:$K$957,COLUMN(I196),FALSE),0)</f>
        <v>0</v>
      </c>
      <c r="J196" s="33">
        <f>IFERROR(VLOOKUP($A196,'2.0 Input│Historic Capex'!$A$15:$K$957,COLUMN(J196),FALSE),0)</f>
        <v>0</v>
      </c>
      <c r="K196" s="33">
        <f>IFERROR(VLOOKUP($A196,'2.0 Input│Historic Capex'!$A$15:$K$957,COLUMN(K196),FALSE),0)</f>
        <v>135526.47026602965</v>
      </c>
      <c r="L196" s="33">
        <f t="shared" si="2"/>
        <v>135526.47026602965</v>
      </c>
      <c r="M196" s="48"/>
      <c r="N196" s="62"/>
    </row>
    <row r="197" spans="1:15" x14ac:dyDescent="0.25">
      <c r="A197" s="33">
        <f>'2.0 Input│Historic Capex'!A199</f>
        <v>185</v>
      </c>
      <c r="B197" s="23" t="str">
        <f>'2.0 Input│Historic Capex'!B199</f>
        <v xml:space="preserve">APA Grid Extend Program </v>
      </c>
      <c r="C197" s="7" t="str">
        <f>'2.0 Input│Historic Capex'!C199</f>
        <v>Other</v>
      </c>
      <c r="D197" s="7" t="str">
        <f>'2.0 Input│Historic Capex'!D199</f>
        <v>Non-System</v>
      </c>
      <c r="E197" s="62"/>
      <c r="F197" s="62"/>
      <c r="G197" s="33">
        <f>IFERROR(VLOOKUP($A197,'2.0 Input│Historic Capex'!$A$15:$K$957,COLUMN(G197),FALSE),0)</f>
        <v>0</v>
      </c>
      <c r="H197" s="33">
        <f>IFERROR(VLOOKUP($A197,'2.0 Input│Historic Capex'!$A$15:$K$957,COLUMN(H197),FALSE),0)</f>
        <v>0</v>
      </c>
      <c r="I197" s="33">
        <f>IFERROR(VLOOKUP($A197,'2.0 Input│Historic Capex'!$A$15:$K$957,COLUMN(I197),FALSE),0)</f>
        <v>0</v>
      </c>
      <c r="J197" s="33">
        <f>IFERROR(VLOOKUP($A197,'2.0 Input│Historic Capex'!$A$15:$K$957,COLUMN(J197),FALSE),0)</f>
        <v>0</v>
      </c>
      <c r="K197" s="33">
        <f>IFERROR(VLOOKUP($A197,'2.0 Input│Historic Capex'!$A$15:$K$957,COLUMN(K197),FALSE),0)</f>
        <v>261222.2369554062</v>
      </c>
      <c r="L197" s="33">
        <f t="shared" si="2"/>
        <v>261222.2369554062</v>
      </c>
      <c r="M197" s="48"/>
      <c r="N197" s="48"/>
    </row>
    <row r="198" spans="1:15" x14ac:dyDescent="0.25">
      <c r="A198" s="33">
        <f>'2.0 Input│Historic Capex'!A200</f>
        <v>186</v>
      </c>
      <c r="B198" s="23" t="str">
        <f>'2.0 Input│Historic Capex'!B200</f>
        <v xml:space="preserve">APA Grid Services Initiatives Program </v>
      </c>
      <c r="C198" s="7" t="str">
        <f>'2.0 Input│Historic Capex'!C200</f>
        <v>Other</v>
      </c>
      <c r="D198" s="7" t="str">
        <f>'2.0 Input│Historic Capex'!D200</f>
        <v>Non-System</v>
      </c>
      <c r="E198" s="62"/>
      <c r="F198" s="62"/>
      <c r="G198" s="33">
        <f>IFERROR(VLOOKUP($A198,'2.0 Input│Historic Capex'!$A$15:$K$957,COLUMN(G198),FALSE),0)</f>
        <v>0</v>
      </c>
      <c r="H198" s="33">
        <f>IFERROR(VLOOKUP($A198,'2.0 Input│Historic Capex'!$A$15:$K$957,COLUMN(H198),FALSE),0)</f>
        <v>0</v>
      </c>
      <c r="I198" s="33">
        <f>IFERROR(VLOOKUP($A198,'2.0 Input│Historic Capex'!$A$15:$K$957,COLUMN(I198),FALSE),0)</f>
        <v>0</v>
      </c>
      <c r="J198" s="33">
        <f>IFERROR(VLOOKUP($A198,'2.0 Input│Historic Capex'!$A$15:$K$957,COLUMN(J198),FALSE),0)</f>
        <v>0</v>
      </c>
      <c r="K198" s="33">
        <f>IFERROR(VLOOKUP($A198,'2.0 Input│Historic Capex'!$A$15:$K$957,COLUMN(K198),FALSE),0)</f>
        <v>22027.665041978566</v>
      </c>
      <c r="L198" s="33">
        <f t="shared" si="2"/>
        <v>22027.665041978566</v>
      </c>
      <c r="M198" s="48"/>
      <c r="N198" s="48"/>
    </row>
    <row r="199" spans="1:15" x14ac:dyDescent="0.25">
      <c r="A199" s="33">
        <f>'2.0 Input│Historic Capex'!A201</f>
        <v>187</v>
      </c>
      <c r="B199" s="23" t="str">
        <f>'2.0 Input│Historic Capex'!B201</f>
        <v xml:space="preserve">Hyperion Upgrade to 11.1.2.4 </v>
      </c>
      <c r="C199" s="7" t="str">
        <f>'2.0 Input│Historic Capex'!C201</f>
        <v>Other</v>
      </c>
      <c r="D199" s="7" t="str">
        <f>'2.0 Input│Historic Capex'!D201</f>
        <v>Non-System</v>
      </c>
      <c r="E199" s="62"/>
      <c r="F199" s="62"/>
      <c r="G199" s="33">
        <f>IFERROR(VLOOKUP($A199,'2.0 Input│Historic Capex'!$A$15:$K$957,COLUMN(G199),FALSE),0)</f>
        <v>0</v>
      </c>
      <c r="H199" s="33">
        <f>IFERROR(VLOOKUP($A199,'2.0 Input│Historic Capex'!$A$15:$K$957,COLUMN(H199),FALSE),0)</f>
        <v>0</v>
      </c>
      <c r="I199" s="33">
        <f>IFERROR(VLOOKUP($A199,'2.0 Input│Historic Capex'!$A$15:$K$957,COLUMN(I199),FALSE),0)</f>
        <v>0</v>
      </c>
      <c r="J199" s="33">
        <f>IFERROR(VLOOKUP($A199,'2.0 Input│Historic Capex'!$A$15:$K$957,COLUMN(J199),FALSE),0)</f>
        <v>0</v>
      </c>
      <c r="K199" s="33">
        <f>IFERROR(VLOOKUP($A199,'2.0 Input│Historic Capex'!$A$15:$K$957,COLUMN(K199),FALSE),0)</f>
        <v>27278.7670288831</v>
      </c>
      <c r="L199" s="33">
        <f t="shared" si="2"/>
        <v>27278.7670288831</v>
      </c>
      <c r="M199" s="48"/>
      <c r="N199" s="62"/>
    </row>
    <row r="200" spans="1:15" x14ac:dyDescent="0.25">
      <c r="A200" s="33">
        <f>'2.0 Input│Historic Capex'!A202</f>
        <v>188</v>
      </c>
      <c r="B200" s="23" t="str">
        <f>'2.0 Input│Historic Capex'!B202</f>
        <v xml:space="preserve">BI - Transmission Dashboard and Enterprise Pilot </v>
      </c>
      <c r="C200" s="7" t="str">
        <f>'2.0 Input│Historic Capex'!C202</f>
        <v>Other</v>
      </c>
      <c r="D200" s="7" t="str">
        <f>'2.0 Input│Historic Capex'!D202</f>
        <v>Non-System</v>
      </c>
      <c r="E200" s="62"/>
      <c r="F200" s="62"/>
      <c r="G200" s="33">
        <f>IFERROR(VLOOKUP($A200,'2.0 Input│Historic Capex'!$A$15:$K$957,COLUMN(G200),FALSE),0)</f>
        <v>0</v>
      </c>
      <c r="H200" s="33">
        <f>IFERROR(VLOOKUP($A200,'2.0 Input│Historic Capex'!$A$15:$K$957,COLUMN(H200),FALSE),0)</f>
        <v>0</v>
      </c>
      <c r="I200" s="33">
        <f>IFERROR(VLOOKUP($A200,'2.0 Input│Historic Capex'!$A$15:$K$957,COLUMN(I200),FALSE),0)</f>
        <v>0</v>
      </c>
      <c r="J200" s="33">
        <f>IFERROR(VLOOKUP($A200,'2.0 Input│Historic Capex'!$A$15:$K$957,COLUMN(J200),FALSE),0)</f>
        <v>0</v>
      </c>
      <c r="K200" s="33">
        <f>IFERROR(VLOOKUP($A200,'2.0 Input│Historic Capex'!$A$15:$K$957,COLUMN(K200),FALSE),0)</f>
        <v>125386.67373859498</v>
      </c>
      <c r="L200" s="33">
        <f t="shared" si="2"/>
        <v>125386.67373859498</v>
      </c>
      <c r="M200" s="48"/>
      <c r="N200" s="62"/>
      <c r="O200" s="62"/>
    </row>
    <row r="201" spans="1:15" x14ac:dyDescent="0.25">
      <c r="A201" s="33">
        <f>'2.0 Input│Historic Capex'!A203</f>
        <v>189</v>
      </c>
      <c r="B201" s="23" t="str">
        <f>'2.0 Input│Historic Capex'!B203</f>
        <v xml:space="preserve">HR Systems Refresh </v>
      </c>
      <c r="C201" s="7" t="str">
        <f>'2.0 Input│Historic Capex'!C203</f>
        <v>Other</v>
      </c>
      <c r="D201" s="7" t="str">
        <f>'2.0 Input│Historic Capex'!D203</f>
        <v>Non-System</v>
      </c>
      <c r="E201" s="62"/>
      <c r="F201" s="62"/>
      <c r="G201" s="33">
        <f>IFERROR(VLOOKUP($A201,'2.0 Input│Historic Capex'!$A$15:$K$957,COLUMN(G201),FALSE),0)</f>
        <v>0</v>
      </c>
      <c r="H201" s="33">
        <f>IFERROR(VLOOKUP($A201,'2.0 Input│Historic Capex'!$A$15:$K$957,COLUMN(H201),FALSE),0)</f>
        <v>0</v>
      </c>
      <c r="I201" s="33">
        <f>IFERROR(VLOOKUP($A201,'2.0 Input│Historic Capex'!$A$15:$K$957,COLUMN(I201),FALSE),0)</f>
        <v>0</v>
      </c>
      <c r="J201" s="33">
        <f>IFERROR(VLOOKUP($A201,'2.0 Input│Historic Capex'!$A$15:$K$957,COLUMN(J201),FALSE),0)</f>
        <v>0</v>
      </c>
      <c r="K201" s="33">
        <f>IFERROR(VLOOKUP($A201,'2.0 Input│Historic Capex'!$A$15:$K$957,COLUMN(K201),FALSE),0)</f>
        <v>0</v>
      </c>
      <c r="L201" s="33">
        <f t="shared" si="2"/>
        <v>0</v>
      </c>
      <c r="M201" s="48"/>
      <c r="N201" s="62"/>
      <c r="O201" s="62"/>
    </row>
    <row r="202" spans="1:15" x14ac:dyDescent="0.25">
      <c r="A202" s="33">
        <f>'2.0 Input│Historic Capex'!A204</f>
        <v>190</v>
      </c>
      <c r="B202" s="23" t="str">
        <f>'2.0 Input│Historic Capex'!B204</f>
        <v xml:space="preserve">Transmission EAM Data Management Tool </v>
      </c>
      <c r="C202" s="7" t="str">
        <f>'2.0 Input│Historic Capex'!C204</f>
        <v>Other</v>
      </c>
      <c r="D202" s="7" t="str">
        <f>'2.0 Input│Historic Capex'!D204</f>
        <v>Non-System</v>
      </c>
      <c r="E202" s="62"/>
      <c r="F202" s="62"/>
      <c r="G202" s="33">
        <f>IFERROR(VLOOKUP($A202,'2.0 Input│Historic Capex'!$A$15:$K$957,COLUMN(G202),FALSE),0)</f>
        <v>0</v>
      </c>
      <c r="H202" s="33">
        <f>IFERROR(VLOOKUP($A202,'2.0 Input│Historic Capex'!$A$15:$K$957,COLUMN(H202),FALSE),0)</f>
        <v>0</v>
      </c>
      <c r="I202" s="33">
        <f>IFERROR(VLOOKUP($A202,'2.0 Input│Historic Capex'!$A$15:$K$957,COLUMN(I202),FALSE),0)</f>
        <v>0</v>
      </c>
      <c r="J202" s="33">
        <f>IFERROR(VLOOKUP($A202,'2.0 Input│Historic Capex'!$A$15:$K$957,COLUMN(J202),FALSE),0)</f>
        <v>0</v>
      </c>
      <c r="K202" s="33">
        <f>IFERROR(VLOOKUP($A202,'2.0 Input│Historic Capex'!$A$15:$K$957,COLUMN(K202),FALSE),0)</f>
        <v>48610.668448089869</v>
      </c>
      <c r="L202" s="33">
        <f t="shared" ref="L202:L222" si="3">SUM(G202:K202)</f>
        <v>48610.668448089869</v>
      </c>
      <c r="M202" s="48"/>
      <c r="O202" s="62"/>
    </row>
    <row r="203" spans="1:15" x14ac:dyDescent="0.25">
      <c r="A203" s="33">
        <f>'2.0 Input│Historic Capex'!A205</f>
        <v>191</v>
      </c>
      <c r="B203" s="23" t="str">
        <f>'2.0 Input│Historic Capex'!B205</f>
        <v xml:space="preserve">SharePoint Upgrade </v>
      </c>
      <c r="C203" s="7" t="str">
        <f>'2.0 Input│Historic Capex'!C205</f>
        <v>Other</v>
      </c>
      <c r="D203" s="7" t="str">
        <f>'2.0 Input│Historic Capex'!D205</f>
        <v>Non-System</v>
      </c>
      <c r="E203" s="62"/>
      <c r="F203" s="62"/>
      <c r="G203" s="33">
        <f>IFERROR(VLOOKUP($A203,'2.0 Input│Historic Capex'!$A$15:$K$957,COLUMN(G203),FALSE),0)</f>
        <v>0</v>
      </c>
      <c r="H203" s="33">
        <f>IFERROR(VLOOKUP($A203,'2.0 Input│Historic Capex'!$A$15:$K$957,COLUMN(H203),FALSE),0)</f>
        <v>0</v>
      </c>
      <c r="I203" s="33">
        <f>IFERROR(VLOOKUP($A203,'2.0 Input│Historic Capex'!$A$15:$K$957,COLUMN(I203),FALSE),0)</f>
        <v>0</v>
      </c>
      <c r="J203" s="33">
        <f>IFERROR(VLOOKUP($A203,'2.0 Input│Historic Capex'!$A$15:$K$957,COLUMN(J203),FALSE),0)</f>
        <v>0</v>
      </c>
      <c r="K203" s="33">
        <f>IFERROR(VLOOKUP($A203,'2.0 Input│Historic Capex'!$A$15:$K$957,COLUMN(K203),FALSE),0)</f>
        <v>181742.95766744975</v>
      </c>
      <c r="L203" s="33">
        <f t="shared" si="3"/>
        <v>181742.95766744975</v>
      </c>
      <c r="M203" s="48"/>
      <c r="O203" s="62"/>
    </row>
    <row r="204" spans="1:15" x14ac:dyDescent="0.25">
      <c r="A204" s="33">
        <f>'2.0 Input│Historic Capex'!A206</f>
        <v>192</v>
      </c>
      <c r="B204" s="23" t="str">
        <f>'2.0 Input│Historic Capex'!B206</f>
        <v xml:space="preserve">eForm Digitisation </v>
      </c>
      <c r="C204" s="7" t="str">
        <f>'2.0 Input│Historic Capex'!C206</f>
        <v>Other</v>
      </c>
      <c r="D204" s="7" t="str">
        <f>'2.0 Input│Historic Capex'!D206</f>
        <v>Non-System</v>
      </c>
      <c r="E204" s="62"/>
      <c r="F204" s="62"/>
      <c r="G204" s="33">
        <f>IFERROR(VLOOKUP($A204,'2.0 Input│Historic Capex'!$A$15:$K$957,COLUMN(G204),FALSE),0)</f>
        <v>0</v>
      </c>
      <c r="H204" s="33">
        <f>IFERROR(VLOOKUP($A204,'2.0 Input│Historic Capex'!$A$15:$K$957,COLUMN(H204),FALSE),0)</f>
        <v>0</v>
      </c>
      <c r="I204" s="33">
        <f>IFERROR(VLOOKUP($A204,'2.0 Input│Historic Capex'!$A$15:$K$957,COLUMN(I204),FALSE),0)</f>
        <v>0</v>
      </c>
      <c r="J204" s="33">
        <f>IFERROR(VLOOKUP($A204,'2.0 Input│Historic Capex'!$A$15:$K$957,COLUMN(J204),FALSE),0)</f>
        <v>0</v>
      </c>
      <c r="K204" s="33">
        <f>IFERROR(VLOOKUP($A204,'2.0 Input│Historic Capex'!$A$15:$K$957,COLUMN(K204),FALSE),0)</f>
        <v>0</v>
      </c>
      <c r="L204" s="33">
        <f t="shared" si="3"/>
        <v>0</v>
      </c>
      <c r="M204" s="48"/>
    </row>
    <row r="205" spans="1:15" x14ac:dyDescent="0.25">
      <c r="A205" s="33">
        <f>'2.0 Input│Historic Capex'!A207</f>
        <v>193</v>
      </c>
      <c r="B205" s="23" t="str">
        <f>'2.0 Input│Historic Capex'!B207</f>
        <v xml:space="preserve">Historian Upgrade - version 2012 to 2015 </v>
      </c>
      <c r="C205" s="7" t="str">
        <f>'2.0 Input│Historic Capex'!C207</f>
        <v>Other</v>
      </c>
      <c r="D205" s="7" t="str">
        <f>'2.0 Input│Historic Capex'!D207</f>
        <v>Non-System</v>
      </c>
      <c r="E205" s="62"/>
      <c r="F205" s="62"/>
      <c r="G205" s="33">
        <f>IFERROR(VLOOKUP($A205,'2.0 Input│Historic Capex'!$A$15:$K$957,COLUMN(G205),FALSE),0)</f>
        <v>0</v>
      </c>
      <c r="H205" s="33">
        <f>IFERROR(VLOOKUP($A205,'2.0 Input│Historic Capex'!$A$15:$K$957,COLUMN(H205),FALSE),0)</f>
        <v>0</v>
      </c>
      <c r="I205" s="33">
        <f>IFERROR(VLOOKUP($A205,'2.0 Input│Historic Capex'!$A$15:$K$957,COLUMN(I205),FALSE),0)</f>
        <v>0</v>
      </c>
      <c r="J205" s="33">
        <f>IFERROR(VLOOKUP($A205,'2.0 Input│Historic Capex'!$A$15:$K$957,COLUMN(J205),FALSE),0)</f>
        <v>0</v>
      </c>
      <c r="K205" s="33">
        <f>IFERROR(VLOOKUP($A205,'2.0 Input│Historic Capex'!$A$15:$K$957,COLUMN(K205),FALSE),0)</f>
        <v>28239.064214932481</v>
      </c>
      <c r="L205" s="33">
        <f t="shared" si="3"/>
        <v>28239.064214932481</v>
      </c>
      <c r="M205" s="48"/>
    </row>
    <row r="206" spans="1:15" x14ac:dyDescent="0.25">
      <c r="A206" s="33">
        <f>'2.0 Input│Historic Capex'!A208</f>
        <v>194</v>
      </c>
      <c r="B206" s="23" t="str">
        <f>'2.0 Input│Historic Capex'!B208</f>
        <v xml:space="preserve">Hazardous Area Platform </v>
      </c>
      <c r="C206" s="7" t="str">
        <f>'2.0 Input│Historic Capex'!C208</f>
        <v>Other</v>
      </c>
      <c r="D206" s="7" t="str">
        <f>'2.0 Input│Historic Capex'!D208</f>
        <v>Non-System</v>
      </c>
      <c r="E206" s="62"/>
      <c r="F206" s="62"/>
      <c r="G206" s="33">
        <f>IFERROR(VLOOKUP($A206,'2.0 Input│Historic Capex'!$A$15:$K$957,COLUMN(G206),FALSE),0)</f>
        <v>0</v>
      </c>
      <c r="H206" s="33">
        <f>IFERROR(VLOOKUP($A206,'2.0 Input│Historic Capex'!$A$15:$K$957,COLUMN(H206),FALSE),0)</f>
        <v>0</v>
      </c>
      <c r="I206" s="33">
        <f>IFERROR(VLOOKUP($A206,'2.0 Input│Historic Capex'!$A$15:$K$957,COLUMN(I206),FALSE),0)</f>
        <v>0</v>
      </c>
      <c r="J206" s="33">
        <f>IFERROR(VLOOKUP($A206,'2.0 Input│Historic Capex'!$A$15:$K$957,COLUMN(J206),FALSE),0)</f>
        <v>0</v>
      </c>
      <c r="K206" s="33">
        <f>IFERROR(VLOOKUP($A206,'2.0 Input│Historic Capex'!$A$15:$K$957,COLUMN(K206),FALSE),0)</f>
        <v>124070.70925104001</v>
      </c>
      <c r="L206" s="33">
        <f t="shared" si="3"/>
        <v>124070.70925104001</v>
      </c>
      <c r="M206" s="48"/>
    </row>
    <row r="207" spans="1:15" x14ac:dyDescent="0.25">
      <c r="A207" s="33">
        <f>'2.0 Input│Historic Capex'!A209</f>
        <v>195</v>
      </c>
      <c r="B207" s="23" t="str">
        <f>'2.0 Input│Historic Capex'!B209</f>
        <v xml:space="preserve">PPM Refresh </v>
      </c>
      <c r="C207" s="7" t="str">
        <f>'2.0 Input│Historic Capex'!C209</f>
        <v>Other</v>
      </c>
      <c r="D207" s="7" t="str">
        <f>'2.0 Input│Historic Capex'!D209</f>
        <v>Non-System</v>
      </c>
      <c r="E207" s="62"/>
      <c r="F207" s="62"/>
      <c r="G207" s="33">
        <f>IFERROR(VLOOKUP($A207,'2.0 Input│Historic Capex'!$A$15:$K$957,COLUMN(G207),FALSE),0)</f>
        <v>0</v>
      </c>
      <c r="H207" s="33">
        <f>IFERROR(VLOOKUP($A207,'2.0 Input│Historic Capex'!$A$15:$K$957,COLUMN(H207),FALSE),0)</f>
        <v>0</v>
      </c>
      <c r="I207" s="33">
        <f>IFERROR(VLOOKUP($A207,'2.0 Input│Historic Capex'!$A$15:$K$957,COLUMN(I207),FALSE),0)</f>
        <v>0</v>
      </c>
      <c r="J207" s="33">
        <f>IFERROR(VLOOKUP($A207,'2.0 Input│Historic Capex'!$A$15:$K$957,COLUMN(J207),FALSE),0)</f>
        <v>0</v>
      </c>
      <c r="K207" s="33">
        <f>IFERROR(VLOOKUP($A207,'2.0 Input│Historic Capex'!$A$15:$K$957,COLUMN(K207),FALSE),0)</f>
        <v>114937.78426037873</v>
      </c>
      <c r="L207" s="33">
        <f t="shared" si="3"/>
        <v>114937.78426037873</v>
      </c>
      <c r="M207" s="48"/>
    </row>
    <row r="208" spans="1:15" x14ac:dyDescent="0.25">
      <c r="A208" s="33">
        <f>'2.0 Input│Historic Capex'!A210</f>
        <v>196</v>
      </c>
      <c r="B208" s="23" t="str">
        <f>'2.0 Input│Historic Capex'!B210</f>
        <v xml:space="preserve">BizTalk Upgrade FY2018 </v>
      </c>
      <c r="C208" s="7" t="str">
        <f>'2.0 Input│Historic Capex'!C210</f>
        <v>Other</v>
      </c>
      <c r="D208" s="7" t="str">
        <f>'2.0 Input│Historic Capex'!D210</f>
        <v>Non-System</v>
      </c>
      <c r="E208" s="62"/>
      <c r="F208" s="62"/>
      <c r="G208" s="33">
        <f>IFERROR(VLOOKUP($A208,'2.0 Input│Historic Capex'!$A$15:$K$957,COLUMN(G208),FALSE),0)</f>
        <v>0</v>
      </c>
      <c r="H208" s="33">
        <f>IFERROR(VLOOKUP($A208,'2.0 Input│Historic Capex'!$A$15:$K$957,COLUMN(H208),FALSE),0)</f>
        <v>0</v>
      </c>
      <c r="I208" s="33">
        <f>IFERROR(VLOOKUP($A208,'2.0 Input│Historic Capex'!$A$15:$K$957,COLUMN(I208),FALSE),0)</f>
        <v>0</v>
      </c>
      <c r="J208" s="33">
        <f>IFERROR(VLOOKUP($A208,'2.0 Input│Historic Capex'!$A$15:$K$957,COLUMN(J208),FALSE),0)</f>
        <v>0</v>
      </c>
      <c r="K208" s="33">
        <f>IFERROR(VLOOKUP($A208,'2.0 Input│Historic Capex'!$A$15:$K$957,COLUMN(K208),FALSE),0)</f>
        <v>0</v>
      </c>
      <c r="L208" s="33">
        <f t="shared" si="3"/>
        <v>0</v>
      </c>
      <c r="M208" s="48"/>
    </row>
    <row r="209" spans="1:13" x14ac:dyDescent="0.25">
      <c r="A209" s="33">
        <f>'2.0 Input│Historic Capex'!A211</f>
        <v>197</v>
      </c>
      <c r="B209" s="23" t="str">
        <f>'2.0 Input│Historic Capex'!B211</f>
        <v xml:space="preserve">Automated Testing Tool </v>
      </c>
      <c r="C209" s="7" t="str">
        <f>'2.0 Input│Historic Capex'!C211</f>
        <v>Other</v>
      </c>
      <c r="D209" s="7" t="str">
        <f>'2.0 Input│Historic Capex'!D211</f>
        <v>Non-System</v>
      </c>
      <c r="E209" s="62"/>
      <c r="F209" s="62"/>
      <c r="G209" s="33">
        <f>IFERROR(VLOOKUP($A209,'2.0 Input│Historic Capex'!$A$15:$K$957,COLUMN(G209),FALSE),0)</f>
        <v>0</v>
      </c>
      <c r="H209" s="33">
        <f>IFERROR(VLOOKUP($A209,'2.0 Input│Historic Capex'!$A$15:$K$957,COLUMN(H209),FALSE),0)</f>
        <v>0</v>
      </c>
      <c r="I209" s="33">
        <f>IFERROR(VLOOKUP($A209,'2.0 Input│Historic Capex'!$A$15:$K$957,COLUMN(I209),FALSE),0)</f>
        <v>0</v>
      </c>
      <c r="J209" s="33">
        <f>IFERROR(VLOOKUP($A209,'2.0 Input│Historic Capex'!$A$15:$K$957,COLUMN(J209),FALSE),0)</f>
        <v>0</v>
      </c>
      <c r="K209" s="33">
        <f>IFERROR(VLOOKUP($A209,'2.0 Input│Historic Capex'!$A$15:$K$957,COLUMN(K209),FALSE),0)</f>
        <v>0</v>
      </c>
      <c r="L209" s="33">
        <f t="shared" si="3"/>
        <v>0</v>
      </c>
      <c r="M209" s="48"/>
    </row>
    <row r="210" spans="1:13" x14ac:dyDescent="0.25">
      <c r="A210" s="33">
        <f>'2.0 Input│Historic Capex'!A212</f>
        <v>198</v>
      </c>
      <c r="B210" s="23" t="str">
        <f>'2.0 Input│Historic Capex'!B212</f>
        <v xml:space="preserve">Code Management Software </v>
      </c>
      <c r="C210" s="7" t="str">
        <f>'2.0 Input│Historic Capex'!C212</f>
        <v>Other</v>
      </c>
      <c r="D210" s="7" t="str">
        <f>'2.0 Input│Historic Capex'!D212</f>
        <v>Non-System</v>
      </c>
      <c r="E210" s="62"/>
      <c r="F210" s="62"/>
      <c r="G210" s="33">
        <f>IFERROR(VLOOKUP($A210,'2.0 Input│Historic Capex'!$A$15:$K$957,COLUMN(G210),FALSE),0)</f>
        <v>0</v>
      </c>
      <c r="H210" s="33">
        <f>IFERROR(VLOOKUP($A210,'2.0 Input│Historic Capex'!$A$15:$K$957,COLUMN(H210),FALSE),0)</f>
        <v>0</v>
      </c>
      <c r="I210" s="33">
        <f>IFERROR(VLOOKUP($A210,'2.0 Input│Historic Capex'!$A$15:$K$957,COLUMN(I210),FALSE),0)</f>
        <v>0</v>
      </c>
      <c r="J210" s="33">
        <f>IFERROR(VLOOKUP($A210,'2.0 Input│Historic Capex'!$A$15:$K$957,COLUMN(J210),FALSE),0)</f>
        <v>0</v>
      </c>
      <c r="K210" s="33">
        <f>IFERROR(VLOOKUP($A210,'2.0 Input│Historic Capex'!$A$15:$K$957,COLUMN(K210),FALSE),0)</f>
        <v>0</v>
      </c>
      <c r="L210" s="33">
        <f t="shared" si="3"/>
        <v>0</v>
      </c>
      <c r="M210" s="48"/>
    </row>
    <row r="211" spans="1:13" x14ac:dyDescent="0.25">
      <c r="A211" s="33">
        <f>'2.0 Input│Historic Capex'!A213</f>
        <v>199</v>
      </c>
      <c r="B211" s="23" t="str">
        <f>'2.0 Input│Historic Capex'!B213</f>
        <v xml:space="preserve">CRM Upgrade </v>
      </c>
      <c r="C211" s="7" t="str">
        <f>'2.0 Input│Historic Capex'!C213</f>
        <v>Other</v>
      </c>
      <c r="D211" s="7" t="str">
        <f>'2.0 Input│Historic Capex'!D213</f>
        <v>Non-System</v>
      </c>
      <c r="E211" s="62"/>
      <c r="F211" s="62"/>
      <c r="G211" s="33">
        <f>IFERROR(VLOOKUP($A211,'2.0 Input│Historic Capex'!$A$15:$K$957,COLUMN(G211),FALSE),0)</f>
        <v>0</v>
      </c>
      <c r="H211" s="33">
        <f>IFERROR(VLOOKUP($A211,'2.0 Input│Historic Capex'!$A$15:$K$957,COLUMN(H211),FALSE),0)</f>
        <v>0</v>
      </c>
      <c r="I211" s="33">
        <f>IFERROR(VLOOKUP($A211,'2.0 Input│Historic Capex'!$A$15:$K$957,COLUMN(I211),FALSE),0)</f>
        <v>0</v>
      </c>
      <c r="J211" s="33">
        <f>IFERROR(VLOOKUP($A211,'2.0 Input│Historic Capex'!$A$15:$K$957,COLUMN(J211),FALSE),0)</f>
        <v>0</v>
      </c>
      <c r="K211" s="33">
        <f>IFERROR(VLOOKUP($A211,'2.0 Input│Historic Capex'!$A$15:$K$957,COLUMN(K211),FALSE),0)</f>
        <v>0</v>
      </c>
      <c r="L211" s="33">
        <f t="shared" si="3"/>
        <v>0</v>
      </c>
      <c r="M211" s="48"/>
    </row>
    <row r="212" spans="1:13" x14ac:dyDescent="0.25">
      <c r="A212" s="33">
        <f>'2.0 Input│Historic Capex'!A214</f>
        <v>200</v>
      </c>
      <c r="B212" s="23" t="str">
        <f>'2.0 Input│Historic Capex'!B214</f>
        <v xml:space="preserve">X-Info Aware Version 2 </v>
      </c>
      <c r="C212" s="7" t="str">
        <f>'2.0 Input│Historic Capex'!C214</f>
        <v>Other</v>
      </c>
      <c r="D212" s="7" t="str">
        <f>'2.0 Input│Historic Capex'!D214</f>
        <v>Non-System</v>
      </c>
      <c r="E212" s="62"/>
      <c r="F212" s="62"/>
      <c r="G212" s="33">
        <f>IFERROR(VLOOKUP($A212,'2.0 Input│Historic Capex'!$A$15:$K$957,COLUMN(G212),FALSE),0)</f>
        <v>0</v>
      </c>
      <c r="H212" s="33">
        <f>IFERROR(VLOOKUP($A212,'2.0 Input│Historic Capex'!$A$15:$K$957,COLUMN(H212),FALSE),0)</f>
        <v>0</v>
      </c>
      <c r="I212" s="33">
        <f>IFERROR(VLOOKUP($A212,'2.0 Input│Historic Capex'!$A$15:$K$957,COLUMN(I212),FALSE),0)</f>
        <v>0</v>
      </c>
      <c r="J212" s="33">
        <f>IFERROR(VLOOKUP($A212,'2.0 Input│Historic Capex'!$A$15:$K$957,COLUMN(J212),FALSE),0)</f>
        <v>0</v>
      </c>
      <c r="K212" s="33">
        <f>IFERROR(VLOOKUP($A212,'2.0 Input│Historic Capex'!$A$15:$K$957,COLUMN(K212),FALSE),0)</f>
        <v>0</v>
      </c>
      <c r="L212" s="33">
        <f t="shared" si="3"/>
        <v>0</v>
      </c>
      <c r="M212" s="48"/>
    </row>
    <row r="213" spans="1:13" x14ac:dyDescent="0.25">
      <c r="A213" s="33">
        <f>'2.0 Input│Historic Capex'!A215</f>
        <v>201</v>
      </c>
      <c r="B213" s="23" t="str">
        <f>'2.0 Input│Historic Capex'!B215</f>
        <v xml:space="preserve">Supplier Qualification and Compliance </v>
      </c>
      <c r="C213" s="7" t="str">
        <f>'2.0 Input│Historic Capex'!C215</f>
        <v>Other</v>
      </c>
      <c r="D213" s="7" t="str">
        <f>'2.0 Input│Historic Capex'!D215</f>
        <v>Non-System</v>
      </c>
      <c r="E213" s="62"/>
      <c r="F213" s="62"/>
      <c r="G213" s="33">
        <f>IFERROR(VLOOKUP($A213,'2.0 Input│Historic Capex'!$A$15:$K$957,COLUMN(G213),FALSE),0)</f>
        <v>0</v>
      </c>
      <c r="H213" s="33">
        <f>IFERROR(VLOOKUP($A213,'2.0 Input│Historic Capex'!$A$15:$K$957,COLUMN(H213),FALSE),0)</f>
        <v>0</v>
      </c>
      <c r="I213" s="33">
        <f>IFERROR(VLOOKUP($A213,'2.0 Input│Historic Capex'!$A$15:$K$957,COLUMN(I213),FALSE),0)</f>
        <v>0</v>
      </c>
      <c r="J213" s="33">
        <f>IFERROR(VLOOKUP($A213,'2.0 Input│Historic Capex'!$A$15:$K$957,COLUMN(J213),FALSE),0)</f>
        <v>0</v>
      </c>
      <c r="K213" s="33">
        <f>IFERROR(VLOOKUP($A213,'2.0 Input│Historic Capex'!$A$15:$K$957,COLUMN(K213),FALSE),0)</f>
        <v>0</v>
      </c>
      <c r="L213" s="33">
        <f t="shared" si="3"/>
        <v>0</v>
      </c>
      <c r="M213" s="48"/>
    </row>
    <row r="214" spans="1:13" x14ac:dyDescent="0.25">
      <c r="A214" s="33">
        <f>'2.0 Input│Historic Capex'!A216</f>
        <v>202</v>
      </c>
      <c r="B214" s="23" t="str">
        <f>'2.0 Input│Historic Capex'!B216</f>
        <v xml:space="preserve">Oracle eBS Upgrade to 12.2 </v>
      </c>
      <c r="C214" s="7" t="str">
        <f>'2.0 Input│Historic Capex'!C216</f>
        <v>Other</v>
      </c>
      <c r="D214" s="7" t="str">
        <f>'2.0 Input│Historic Capex'!D216</f>
        <v>Non-System</v>
      </c>
      <c r="E214" s="62"/>
      <c r="F214" s="62"/>
      <c r="G214" s="33">
        <f>IFERROR(VLOOKUP($A214,'2.0 Input│Historic Capex'!$A$15:$K$957,COLUMN(G214),FALSE),0)</f>
        <v>0</v>
      </c>
      <c r="H214" s="33">
        <f>IFERROR(VLOOKUP($A214,'2.0 Input│Historic Capex'!$A$15:$K$957,COLUMN(H214),FALSE),0)</f>
        <v>0</v>
      </c>
      <c r="I214" s="33">
        <f>IFERROR(VLOOKUP($A214,'2.0 Input│Historic Capex'!$A$15:$K$957,COLUMN(I214),FALSE),0)</f>
        <v>0</v>
      </c>
      <c r="J214" s="33">
        <f>IFERROR(VLOOKUP($A214,'2.0 Input│Historic Capex'!$A$15:$K$957,COLUMN(J214),FALSE),0)</f>
        <v>0</v>
      </c>
      <c r="K214" s="33">
        <f>IFERROR(VLOOKUP($A214,'2.0 Input│Historic Capex'!$A$15:$K$957,COLUMN(K214),FALSE),0)</f>
        <v>0</v>
      </c>
      <c r="L214" s="33">
        <f t="shared" si="3"/>
        <v>0</v>
      </c>
      <c r="M214" s="48"/>
    </row>
    <row r="215" spans="1:13" x14ac:dyDescent="0.25">
      <c r="A215" s="33">
        <f>'2.0 Input│Historic Capex'!A217</f>
        <v>203</v>
      </c>
      <c r="B215" s="23" t="str">
        <f>'2.0 Input│Historic Capex'!B217</f>
        <v xml:space="preserve">BizTalk System Upgrade 2020 </v>
      </c>
      <c r="C215" s="7" t="str">
        <f>'2.0 Input│Historic Capex'!C217</f>
        <v>Other</v>
      </c>
      <c r="D215" s="7" t="str">
        <f>'2.0 Input│Historic Capex'!D217</f>
        <v>Non-System</v>
      </c>
      <c r="E215" s="62"/>
      <c r="F215" s="62"/>
      <c r="G215" s="33">
        <f>IFERROR(VLOOKUP($A215,'2.0 Input│Historic Capex'!$A$15:$K$957,COLUMN(G215),FALSE),0)</f>
        <v>0</v>
      </c>
      <c r="H215" s="33">
        <f>IFERROR(VLOOKUP($A215,'2.0 Input│Historic Capex'!$A$15:$K$957,COLUMN(H215),FALSE),0)</f>
        <v>0</v>
      </c>
      <c r="I215" s="33">
        <f>IFERROR(VLOOKUP($A215,'2.0 Input│Historic Capex'!$A$15:$K$957,COLUMN(I215),FALSE),0)</f>
        <v>0</v>
      </c>
      <c r="J215" s="33">
        <f>IFERROR(VLOOKUP($A215,'2.0 Input│Historic Capex'!$A$15:$K$957,COLUMN(J215),FALSE),0)</f>
        <v>0</v>
      </c>
      <c r="K215" s="33">
        <f>IFERROR(VLOOKUP($A215,'2.0 Input│Historic Capex'!$A$15:$K$957,COLUMN(K215),FALSE),0)</f>
        <v>0</v>
      </c>
      <c r="L215" s="33">
        <f t="shared" si="3"/>
        <v>0</v>
      </c>
      <c r="M215" s="48"/>
    </row>
    <row r="216" spans="1:13" x14ac:dyDescent="0.25">
      <c r="A216" s="33">
        <f>'2.0 Input│Historic Capex'!A218</f>
        <v>204</v>
      </c>
      <c r="B216" s="23" t="str">
        <f>'2.0 Input│Historic Capex'!B218</f>
        <v>Applications Renewal</v>
      </c>
      <c r="C216" s="7" t="str">
        <f>'2.0 Input│Historic Capex'!C218</f>
        <v>Other</v>
      </c>
      <c r="D216" s="7" t="str">
        <f>'2.0 Input│Historic Capex'!D218</f>
        <v>Non-System</v>
      </c>
      <c r="E216" s="62"/>
      <c r="F216" s="62"/>
      <c r="G216" s="33">
        <f>IFERROR(VLOOKUP($A216,'2.0 Input│Historic Capex'!$A$15:$K$957,COLUMN(G216),FALSE),0)</f>
        <v>0</v>
      </c>
      <c r="H216" s="33">
        <f>IFERROR(VLOOKUP($A216,'2.0 Input│Historic Capex'!$A$15:$K$957,COLUMN(H216),FALSE),0)</f>
        <v>0</v>
      </c>
      <c r="I216" s="33">
        <f>IFERROR(VLOOKUP($A216,'2.0 Input│Historic Capex'!$A$15:$K$957,COLUMN(I216),FALSE),0)</f>
        <v>0</v>
      </c>
      <c r="J216" s="33">
        <f>IFERROR(VLOOKUP($A216,'2.0 Input│Historic Capex'!$A$15:$K$957,COLUMN(J216),FALSE),0)</f>
        <v>0</v>
      </c>
      <c r="K216" s="33">
        <f>IFERROR(VLOOKUP($A216,'2.0 Input│Historic Capex'!$A$15:$K$957,COLUMN(K216),FALSE),0)</f>
        <v>0</v>
      </c>
      <c r="L216" s="33">
        <f t="shared" si="3"/>
        <v>0</v>
      </c>
      <c r="M216" s="48"/>
    </row>
    <row r="217" spans="1:13" x14ac:dyDescent="0.25">
      <c r="A217" s="33">
        <f>'2.0 Input│Historic Capex'!A219</f>
        <v>205</v>
      </c>
      <c r="B217" s="23" t="str">
        <f>'2.0 Input│Historic Capex'!B219</f>
        <v>Infrastructure Renewal</v>
      </c>
      <c r="C217" s="7" t="str">
        <f>'2.0 Input│Historic Capex'!C219</f>
        <v>Other</v>
      </c>
      <c r="D217" s="7" t="str">
        <f>'2.0 Input│Historic Capex'!D219</f>
        <v>Non-System</v>
      </c>
      <c r="E217" s="62"/>
      <c r="F217" s="62"/>
      <c r="G217" s="33">
        <f>IFERROR(VLOOKUP($A217,'2.0 Input│Historic Capex'!$A$15:$K$957,COLUMN(G217),FALSE),0)</f>
        <v>0</v>
      </c>
      <c r="H217" s="33">
        <f>IFERROR(VLOOKUP($A217,'2.0 Input│Historic Capex'!$A$15:$K$957,COLUMN(H217),FALSE),0)</f>
        <v>0</v>
      </c>
      <c r="I217" s="33">
        <f>IFERROR(VLOOKUP($A217,'2.0 Input│Historic Capex'!$A$15:$K$957,COLUMN(I217),FALSE),0)</f>
        <v>0</v>
      </c>
      <c r="J217" s="33">
        <f>IFERROR(VLOOKUP($A217,'2.0 Input│Historic Capex'!$A$15:$K$957,COLUMN(J217),FALSE),0)</f>
        <v>0</v>
      </c>
      <c r="K217" s="33">
        <f>IFERROR(VLOOKUP($A217,'2.0 Input│Historic Capex'!$A$15:$K$957,COLUMN(K217),FALSE),0)</f>
        <v>0</v>
      </c>
      <c r="L217" s="33">
        <f t="shared" si="3"/>
        <v>0</v>
      </c>
      <c r="M217" s="48"/>
    </row>
    <row r="218" spans="1:13" x14ac:dyDescent="0.25">
      <c r="A218" s="33">
        <f>'2.0 Input│Historic Capex'!A220</f>
        <v>206</v>
      </c>
      <c r="B218" s="23" t="str">
        <f>'2.0 Input│Historic Capex'!B220</f>
        <v>Dandenong Relocation</v>
      </c>
      <c r="C218" s="7" t="str">
        <f>'2.0 Input│Historic Capex'!C220</f>
        <v>Other</v>
      </c>
      <c r="D218" s="7" t="str">
        <f>'2.0 Input│Historic Capex'!D220</f>
        <v>Non-System</v>
      </c>
      <c r="E218" s="62"/>
      <c r="F218" s="62"/>
      <c r="G218" s="33">
        <f>IFERROR(VLOOKUP($A218,'2.0 Input│Historic Capex'!$A$15:$K$957,COLUMN(G218),FALSE),0)</f>
        <v>0</v>
      </c>
      <c r="H218" s="33">
        <f>IFERROR(VLOOKUP($A218,'2.0 Input│Historic Capex'!$A$15:$K$957,COLUMN(H218),FALSE),0)</f>
        <v>0</v>
      </c>
      <c r="I218" s="33">
        <f>IFERROR(VLOOKUP($A218,'2.0 Input│Historic Capex'!$A$15:$K$957,COLUMN(I218),FALSE),0)</f>
        <v>0</v>
      </c>
      <c r="J218" s="33">
        <f>IFERROR(VLOOKUP($A218,'2.0 Input│Historic Capex'!$A$15:$K$957,COLUMN(J218),FALSE),0)</f>
        <v>0</v>
      </c>
      <c r="K218" s="33">
        <f>IFERROR(VLOOKUP($A218,'2.0 Input│Historic Capex'!$A$15:$K$957,COLUMN(K218),FALSE),0)</f>
        <v>5057811.8724316359</v>
      </c>
      <c r="L218" s="33">
        <f t="shared" si="3"/>
        <v>5057811.8724316359</v>
      </c>
      <c r="M218" s="48"/>
    </row>
    <row r="219" spans="1:13" x14ac:dyDescent="0.25">
      <c r="A219" s="33">
        <f>'2.0 Input│Historic Capex'!A221</f>
        <v>207</v>
      </c>
      <c r="B219" s="23" t="str">
        <f>'2.0 Input│Historic Capex'!B221</f>
        <v>Pigging Program (129 Dandenong to Princes Highway Pipeline)</v>
      </c>
      <c r="C219" s="7" t="str">
        <f>'2.0 Input│Historic Capex'!C221</f>
        <v>Other</v>
      </c>
      <c r="D219" s="7" t="str">
        <f>'2.0 Input│Historic Capex'!D221</f>
        <v>Replacement</v>
      </c>
      <c r="E219" s="62"/>
      <c r="F219" s="62"/>
      <c r="G219" s="33">
        <f>IFERROR(VLOOKUP($A219,'2.0 Input│Historic Capex'!$A$15:$K$957,COLUMN(G219),FALSE),0)</f>
        <v>0</v>
      </c>
      <c r="H219" s="33">
        <f>IFERROR(VLOOKUP($A219,'2.0 Input│Historic Capex'!$A$15:$K$957,COLUMN(H219),FALSE),0)</f>
        <v>0</v>
      </c>
      <c r="I219" s="33">
        <f>IFERROR(VLOOKUP($A219,'2.0 Input│Historic Capex'!$A$15:$K$957,COLUMN(I219),FALSE),0)</f>
        <v>0</v>
      </c>
      <c r="J219" s="33">
        <f>IFERROR(VLOOKUP($A219,'2.0 Input│Historic Capex'!$A$15:$K$957,COLUMN(J219),FALSE),0)</f>
        <v>0</v>
      </c>
      <c r="K219" s="33">
        <f>IFERROR(VLOOKUP($A219,'2.0 Input│Historic Capex'!$A$15:$K$957,COLUMN(K219),FALSE),0)</f>
        <v>307369.59999999998</v>
      </c>
      <c r="L219" s="33">
        <f t="shared" si="3"/>
        <v>307369.59999999998</v>
      </c>
    </row>
    <row r="220" spans="1:13" x14ac:dyDescent="0.25">
      <c r="A220" s="33">
        <f>'2.0 Input│Historic Capex'!A222</f>
        <v>0</v>
      </c>
      <c r="B220" s="23">
        <f>'2.0 Input│Historic Capex'!B222</f>
        <v>0</v>
      </c>
      <c r="C220" s="7">
        <f>'2.0 Input│Historic Capex'!C222</f>
        <v>0</v>
      </c>
      <c r="D220" s="7">
        <f>'2.0 Input│Historic Capex'!D222</f>
        <v>0</v>
      </c>
      <c r="E220" s="62"/>
      <c r="F220" s="62"/>
      <c r="G220" s="33">
        <f>IFERROR(VLOOKUP($A220,'2.0 Input│Historic Capex'!$A$15:$K$957,COLUMN(G220),FALSE),0)</f>
        <v>0</v>
      </c>
      <c r="H220" s="33">
        <f>IFERROR(VLOOKUP($A220,'2.0 Input│Historic Capex'!$A$15:$K$957,COLUMN(H220),FALSE),0)</f>
        <v>0</v>
      </c>
      <c r="I220" s="33">
        <f>IFERROR(VLOOKUP($A220,'2.0 Input│Historic Capex'!$A$15:$K$957,COLUMN(I220),FALSE),0)</f>
        <v>0</v>
      </c>
      <c r="J220" s="33">
        <f>IFERROR(VLOOKUP($A220,'2.0 Input│Historic Capex'!$A$15:$K$957,COLUMN(J220),FALSE),0)</f>
        <v>0</v>
      </c>
      <c r="K220" s="33">
        <f>IFERROR(VLOOKUP($A220,'2.0 Input│Historic Capex'!$A$15:$K$957,COLUMN(K220),FALSE),0)</f>
        <v>0</v>
      </c>
      <c r="L220" s="33">
        <f>SUM(G220:K220)</f>
        <v>0</v>
      </c>
    </row>
    <row r="221" spans="1:13" x14ac:dyDescent="0.25">
      <c r="A221" s="33">
        <f>'2.0 Input│Historic Capex'!A222</f>
        <v>0</v>
      </c>
      <c r="B221" s="23">
        <f>'2.0 Input│Historic Capex'!B222</f>
        <v>0</v>
      </c>
      <c r="C221" s="7">
        <f>'2.0 Input│Historic Capex'!C223</f>
        <v>0</v>
      </c>
      <c r="D221" s="7">
        <f>'2.0 Input│Historic Capex'!D223</f>
        <v>0</v>
      </c>
      <c r="E221" s="62"/>
      <c r="F221" s="62"/>
      <c r="G221" s="33">
        <f>IFERROR(VLOOKUP($A221,'2.0 Input│Historic Capex'!$A$15:$K$957,COLUMN(G221),FALSE),0)</f>
        <v>0</v>
      </c>
      <c r="H221" s="33">
        <f>IFERROR(VLOOKUP($A221,'2.0 Input│Historic Capex'!$A$15:$K$957,COLUMN(H221),FALSE),0)</f>
        <v>0</v>
      </c>
      <c r="I221" s="33">
        <f>IFERROR(VLOOKUP($A221,'2.0 Input│Historic Capex'!$A$15:$K$957,COLUMN(I221),FALSE),0)</f>
        <v>0</v>
      </c>
      <c r="J221" s="33">
        <f>IFERROR(VLOOKUP($A221,'2.0 Input│Historic Capex'!$A$15:$K$957,COLUMN(J221),FALSE),0)</f>
        <v>0</v>
      </c>
      <c r="K221" s="33">
        <f>IFERROR(VLOOKUP($A221,'2.0 Input│Historic Capex'!$A$15:$K$957,COLUMN(K221),FALSE),0)</f>
        <v>0</v>
      </c>
      <c r="L221" s="33">
        <f>SUM(G221:K221)</f>
        <v>0</v>
      </c>
    </row>
    <row r="222" spans="1:13" x14ac:dyDescent="0.25">
      <c r="A222" s="33">
        <f>'2.0 Input│Historic Capex'!A223</f>
        <v>0</v>
      </c>
      <c r="B222" s="23">
        <f>'2.0 Input│Historic Capex'!B223</f>
        <v>0</v>
      </c>
      <c r="C222" s="7">
        <f>'2.0 Input│Historic Capex'!C224</f>
        <v>0</v>
      </c>
      <c r="D222" s="7">
        <f>'2.0 Input│Historic Capex'!D224</f>
        <v>0</v>
      </c>
      <c r="E222" s="62"/>
      <c r="F222" s="62"/>
      <c r="G222" s="33">
        <f>IFERROR(VLOOKUP($A222,'2.0 Input│Historic Capex'!$A$15:$K$957,COLUMN(G222),FALSE),0)</f>
        <v>0</v>
      </c>
      <c r="H222" s="33">
        <f>IFERROR(VLOOKUP($A222,'2.0 Input│Historic Capex'!$A$15:$K$957,COLUMN(H222),FALSE),0)</f>
        <v>0</v>
      </c>
      <c r="I222" s="33">
        <f>IFERROR(VLOOKUP($A222,'2.0 Input│Historic Capex'!$A$15:$K$957,COLUMN(I222),FALSE),0)</f>
        <v>0</v>
      </c>
      <c r="J222" s="33">
        <f>IFERROR(VLOOKUP($A222,'2.0 Input│Historic Capex'!$A$15:$K$957,COLUMN(J222),FALSE),0)</f>
        <v>0</v>
      </c>
      <c r="K222" s="33">
        <f>IFERROR(VLOOKUP($A222,'2.0 Input│Historic Capex'!$A$15:$K$957,COLUMN(K222),FALSE),0)</f>
        <v>0</v>
      </c>
      <c r="L222" s="33">
        <f t="shared" si="3"/>
        <v>0</v>
      </c>
    </row>
    <row r="223" spans="1:13" x14ac:dyDescent="0.25">
      <c r="A223" s="33">
        <f>'2.0 Input│Historic Capex'!A223</f>
        <v>0</v>
      </c>
      <c r="B223" s="23">
        <f>'2.0 Input│Historic Capex'!B223</f>
        <v>0</v>
      </c>
      <c r="C223" s="7">
        <f>'2.0 Input│Historic Capex'!C225</f>
        <v>0</v>
      </c>
      <c r="D223" s="7">
        <f>'2.0 Input│Historic Capex'!D225</f>
        <v>0</v>
      </c>
      <c r="E223" s="62"/>
      <c r="F223" s="62"/>
      <c r="G223" s="33">
        <f>IFERROR(VLOOKUP($A223,'2.0 Input│Historic Capex'!$A$15:$K$957,COLUMN(G223),FALSE),0)</f>
        <v>0</v>
      </c>
      <c r="H223" s="33">
        <f>IFERROR(VLOOKUP($A223,'2.0 Input│Historic Capex'!$A$15:$K$957,COLUMN(H223),FALSE),0)</f>
        <v>0</v>
      </c>
      <c r="I223" s="33">
        <f>IFERROR(VLOOKUP($A223,'2.0 Input│Historic Capex'!$A$15:$K$957,COLUMN(I223),FALSE),0)</f>
        <v>0</v>
      </c>
      <c r="J223" s="33">
        <f>IFERROR(VLOOKUP($A223,'2.0 Input│Historic Capex'!$A$15:$K$957,COLUMN(J223),FALSE),0)</f>
        <v>0</v>
      </c>
      <c r="K223" s="33">
        <f>IFERROR(VLOOKUP($A223,'2.0 Input│Historic Capex'!$A$15:$K$957,COLUMN(K223),FALSE),0)</f>
        <v>0</v>
      </c>
      <c r="L223" s="33">
        <f>SUM(G223:K223)</f>
        <v>0</v>
      </c>
    </row>
    <row r="224" spans="1:13" x14ac:dyDescent="0.25">
      <c r="A224" s="33">
        <f>'2.0 Input│Historic Capex'!A224</f>
        <v>0</v>
      </c>
      <c r="B224" s="23">
        <f>'2.0 Input│Historic Capex'!B224</f>
        <v>0</v>
      </c>
      <c r="C224" s="7">
        <f>'2.0 Input│Historic Capex'!C226</f>
        <v>0</v>
      </c>
      <c r="D224" s="7">
        <f>'2.0 Input│Historic Capex'!D226</f>
        <v>0</v>
      </c>
      <c r="E224" s="62"/>
      <c r="F224" s="62"/>
      <c r="G224" s="33">
        <f>IFERROR(VLOOKUP($A224,'2.0 Input│Historic Capex'!$A$15:$K$957,COLUMN(G224),FALSE),0)</f>
        <v>0</v>
      </c>
      <c r="H224" s="33">
        <f>IFERROR(VLOOKUP($A224,'2.0 Input│Historic Capex'!$A$15:$K$957,COLUMN(H224),FALSE),0)</f>
        <v>0</v>
      </c>
      <c r="I224" s="33">
        <f>IFERROR(VLOOKUP($A224,'2.0 Input│Historic Capex'!$A$15:$K$957,COLUMN(I224),FALSE),0)</f>
        <v>0</v>
      </c>
      <c r="J224" s="33">
        <f>IFERROR(VLOOKUP($A224,'2.0 Input│Historic Capex'!$A$15:$K$957,COLUMN(J224),FALSE),0)</f>
        <v>0</v>
      </c>
      <c r="K224" s="33">
        <f>IFERROR(VLOOKUP($A224,'2.0 Input│Historic Capex'!$A$15:$K$957,COLUMN(K224),FALSE),0)</f>
        <v>0</v>
      </c>
      <c r="L224" s="33">
        <f t="shared" ref="L224:L234" si="4">SUM(G224:K224)</f>
        <v>0</v>
      </c>
    </row>
    <row r="225" spans="1:12" x14ac:dyDescent="0.25">
      <c r="A225" s="33">
        <f>'2.0 Input│Historic Capex'!A225</f>
        <v>0</v>
      </c>
      <c r="B225" s="23">
        <f>'2.0 Input│Historic Capex'!B225</f>
        <v>0</v>
      </c>
      <c r="C225" s="7">
        <f>'2.0 Input│Historic Capex'!C227</f>
        <v>0</v>
      </c>
      <c r="D225" s="7">
        <f>'2.0 Input│Historic Capex'!D227</f>
        <v>0</v>
      </c>
      <c r="E225" s="62"/>
      <c r="F225" s="62"/>
      <c r="G225" s="33">
        <f>IFERROR(VLOOKUP($A225,'2.0 Input│Historic Capex'!$A$15:$K$957,COLUMN(G225),FALSE),0)</f>
        <v>0</v>
      </c>
      <c r="H225" s="33">
        <f>IFERROR(VLOOKUP($A225,'2.0 Input│Historic Capex'!$A$15:$K$957,COLUMN(H225),FALSE),0)</f>
        <v>0</v>
      </c>
      <c r="I225" s="33">
        <f>IFERROR(VLOOKUP($A225,'2.0 Input│Historic Capex'!$A$15:$K$957,COLUMN(I225),FALSE),0)</f>
        <v>0</v>
      </c>
      <c r="J225" s="33">
        <f>IFERROR(VLOOKUP($A225,'2.0 Input│Historic Capex'!$A$15:$K$957,COLUMN(J225),FALSE),0)</f>
        <v>0</v>
      </c>
      <c r="K225" s="33">
        <f>IFERROR(VLOOKUP($A225,'2.0 Input│Historic Capex'!$A$15:$K$957,COLUMN(K225),FALSE),0)</f>
        <v>0</v>
      </c>
      <c r="L225" s="33">
        <f t="shared" si="4"/>
        <v>0</v>
      </c>
    </row>
    <row r="226" spans="1:12" x14ac:dyDescent="0.25">
      <c r="A226" s="33">
        <f>'2.0 Input│Historic Capex'!A226</f>
        <v>0</v>
      </c>
      <c r="B226" s="23">
        <f>'2.0 Input│Historic Capex'!B226</f>
        <v>0</v>
      </c>
      <c r="C226" s="7">
        <f>'2.0 Input│Historic Capex'!C226</f>
        <v>0</v>
      </c>
      <c r="D226" s="7">
        <f>'2.0 Input│Historic Capex'!D228</f>
        <v>0</v>
      </c>
      <c r="E226" s="62"/>
      <c r="F226" s="62"/>
      <c r="G226" s="33">
        <f>IFERROR(VLOOKUP($A226,'2.0 Input│Historic Capex'!$A$15:$K$957,COLUMN(G226),FALSE),0)</f>
        <v>0</v>
      </c>
      <c r="H226" s="33">
        <f>IFERROR(VLOOKUP($A226,'2.0 Input│Historic Capex'!$A$15:$K$957,COLUMN(H226),FALSE),0)</f>
        <v>0</v>
      </c>
      <c r="I226" s="33">
        <f>IFERROR(VLOOKUP($A226,'2.0 Input│Historic Capex'!$A$15:$K$957,COLUMN(I226),FALSE),0)</f>
        <v>0</v>
      </c>
      <c r="J226" s="33">
        <f>IFERROR(VLOOKUP($A226,'2.0 Input│Historic Capex'!$A$15:$K$957,COLUMN(J226),FALSE),0)</f>
        <v>0</v>
      </c>
      <c r="K226" s="33">
        <f>IFERROR(VLOOKUP($A226,'2.0 Input│Historic Capex'!$A$15:$K$957,COLUMN(K226),FALSE),0)</f>
        <v>0</v>
      </c>
      <c r="L226" s="33">
        <f t="shared" si="4"/>
        <v>0</v>
      </c>
    </row>
    <row r="227" spans="1:12" x14ac:dyDescent="0.25">
      <c r="A227" s="33">
        <f>'2.0 Input│Historic Capex'!A227</f>
        <v>0</v>
      </c>
      <c r="B227" s="23">
        <f>'2.0 Input│Historic Capex'!B227</f>
        <v>0</v>
      </c>
      <c r="C227" s="7">
        <f>'2.0 Input│Historic Capex'!C227</f>
        <v>0</v>
      </c>
      <c r="D227" s="7">
        <f>'2.0 Input│Historic Capex'!D227</f>
        <v>0</v>
      </c>
      <c r="E227" s="62"/>
      <c r="F227" s="62"/>
      <c r="G227" s="33">
        <f>IFERROR(VLOOKUP($A227,'2.0 Input│Historic Capex'!$A$15:$K$957,COLUMN(G227),FALSE),0)</f>
        <v>0</v>
      </c>
      <c r="H227" s="33">
        <f>IFERROR(VLOOKUP($A227,'2.0 Input│Historic Capex'!$A$15:$K$957,COLUMN(H227),FALSE),0)</f>
        <v>0</v>
      </c>
      <c r="I227" s="33">
        <f>IFERROR(VLOOKUP($A227,'2.0 Input│Historic Capex'!$A$15:$K$957,COLUMN(I227),FALSE),0)</f>
        <v>0</v>
      </c>
      <c r="J227" s="33">
        <f>IFERROR(VLOOKUP($A227,'2.0 Input│Historic Capex'!$A$15:$K$957,COLUMN(J227),FALSE),0)</f>
        <v>0</v>
      </c>
      <c r="K227" s="33">
        <f>IFERROR(VLOOKUP($A227,'2.0 Input│Historic Capex'!$A$15:$K$957,COLUMN(K227),FALSE),0)</f>
        <v>0</v>
      </c>
      <c r="L227" s="33">
        <f t="shared" si="4"/>
        <v>0</v>
      </c>
    </row>
    <row r="228" spans="1:12" x14ac:dyDescent="0.25">
      <c r="A228" s="33">
        <f>'2.0 Input│Historic Capex'!A228</f>
        <v>0</v>
      </c>
      <c r="B228" s="23">
        <f>'2.0 Input│Historic Capex'!B228</f>
        <v>0</v>
      </c>
      <c r="C228" s="7">
        <f>'2.0 Input│Historic Capex'!C228</f>
        <v>0</v>
      </c>
      <c r="D228" s="7">
        <f>'2.0 Input│Historic Capex'!D228</f>
        <v>0</v>
      </c>
      <c r="E228" s="62"/>
      <c r="F228" s="62"/>
      <c r="G228" s="33">
        <f>IFERROR(VLOOKUP($A228,'2.0 Input│Historic Capex'!$A$15:$K$957,COLUMN(G228),FALSE),0)</f>
        <v>0</v>
      </c>
      <c r="H228" s="33">
        <f>IFERROR(VLOOKUP($A228,'2.0 Input│Historic Capex'!$A$15:$K$957,COLUMN(H228),FALSE),0)</f>
        <v>0</v>
      </c>
      <c r="I228" s="33">
        <f>IFERROR(VLOOKUP($A228,'2.0 Input│Historic Capex'!$A$15:$K$957,COLUMN(I228),FALSE),0)</f>
        <v>0</v>
      </c>
      <c r="J228" s="33">
        <f>IFERROR(VLOOKUP($A228,'2.0 Input│Historic Capex'!$A$15:$K$957,COLUMN(J228),FALSE),0)</f>
        <v>0</v>
      </c>
      <c r="K228" s="33">
        <f>IFERROR(VLOOKUP($A228,'2.0 Input│Historic Capex'!$A$15:$K$957,COLUMN(K228),FALSE),0)</f>
        <v>0</v>
      </c>
      <c r="L228" s="33">
        <f t="shared" si="4"/>
        <v>0</v>
      </c>
    </row>
    <row r="229" spans="1:12" x14ac:dyDescent="0.25">
      <c r="A229" s="33">
        <f>'2.0 Input│Historic Capex'!A229</f>
        <v>0</v>
      </c>
      <c r="B229" s="23">
        <f>'2.0 Input│Historic Capex'!B229</f>
        <v>0</v>
      </c>
      <c r="C229" s="7">
        <f>'2.0 Input│Historic Capex'!C229</f>
        <v>0</v>
      </c>
      <c r="D229" s="7">
        <f>'2.0 Input│Historic Capex'!D229</f>
        <v>0</v>
      </c>
      <c r="E229" s="62"/>
      <c r="F229" s="62"/>
      <c r="G229" s="33">
        <f>IFERROR(VLOOKUP($A229,'2.0 Input│Historic Capex'!$A$15:$K$957,COLUMN(G229),FALSE),0)</f>
        <v>0</v>
      </c>
      <c r="H229" s="33">
        <f>IFERROR(VLOOKUP($A229,'2.0 Input│Historic Capex'!$A$15:$K$957,COLUMN(H229),FALSE),0)</f>
        <v>0</v>
      </c>
      <c r="I229" s="33">
        <f>IFERROR(VLOOKUP($A229,'2.0 Input│Historic Capex'!$A$15:$K$957,COLUMN(I229),FALSE),0)</f>
        <v>0</v>
      </c>
      <c r="J229" s="33">
        <f>IFERROR(VLOOKUP($A229,'2.0 Input│Historic Capex'!$A$15:$K$957,COLUMN(J229),FALSE),0)</f>
        <v>0</v>
      </c>
      <c r="K229" s="33">
        <f>IFERROR(VLOOKUP($A229,'2.0 Input│Historic Capex'!$A$15:$K$957,COLUMN(K229),FALSE),0)</f>
        <v>0</v>
      </c>
      <c r="L229" s="33">
        <f t="shared" si="4"/>
        <v>0</v>
      </c>
    </row>
    <row r="230" spans="1:12" x14ac:dyDescent="0.25">
      <c r="A230" s="33">
        <f>'2.0 Input│Historic Capex'!A230</f>
        <v>0</v>
      </c>
      <c r="B230" s="23">
        <f>'2.0 Input│Historic Capex'!B230</f>
        <v>0</v>
      </c>
      <c r="C230" s="7">
        <f>'2.0 Input│Historic Capex'!C230</f>
        <v>0</v>
      </c>
      <c r="D230" s="7">
        <f>'2.0 Input│Historic Capex'!D230</f>
        <v>0</v>
      </c>
      <c r="E230" s="62"/>
      <c r="F230" s="62"/>
      <c r="G230" s="33">
        <f>IFERROR(VLOOKUP($A230,'2.0 Input│Historic Capex'!$A$15:$K$957,COLUMN(G230),FALSE),0)</f>
        <v>0</v>
      </c>
      <c r="H230" s="33">
        <f>IFERROR(VLOOKUP($A230,'2.0 Input│Historic Capex'!$A$15:$K$957,COLUMN(H230),FALSE),0)</f>
        <v>0</v>
      </c>
      <c r="I230" s="33">
        <f>IFERROR(VLOOKUP($A230,'2.0 Input│Historic Capex'!$A$15:$K$957,COLUMN(I230),FALSE),0)</f>
        <v>0</v>
      </c>
      <c r="J230" s="33">
        <f>IFERROR(VLOOKUP($A230,'2.0 Input│Historic Capex'!$A$15:$K$957,COLUMN(J230),FALSE),0)</f>
        <v>0</v>
      </c>
      <c r="K230" s="33">
        <f>IFERROR(VLOOKUP($A230,'2.0 Input│Historic Capex'!$A$15:$K$957,COLUMN(K230),FALSE),0)</f>
        <v>0</v>
      </c>
      <c r="L230" s="33">
        <f t="shared" si="4"/>
        <v>0</v>
      </c>
    </row>
    <row r="231" spans="1:12" x14ac:dyDescent="0.25">
      <c r="A231" s="33">
        <f>'2.0 Input│Historic Capex'!A228</f>
        <v>0</v>
      </c>
      <c r="B231" s="23">
        <f>'2.0 Input│Historic Capex'!B231</f>
        <v>0</v>
      </c>
      <c r="C231" s="7">
        <f>'2.0 Input│Historic Capex'!C231</f>
        <v>0</v>
      </c>
      <c r="D231" s="7">
        <f>'2.0 Input│Historic Capex'!D231</f>
        <v>0</v>
      </c>
      <c r="E231" s="62"/>
      <c r="F231" s="62"/>
      <c r="G231" s="33">
        <f>IFERROR(VLOOKUP($A231,'2.0 Input│Historic Capex'!$A$15:$K$957,COLUMN(G231),FALSE),0)</f>
        <v>0</v>
      </c>
      <c r="H231" s="33">
        <f>IFERROR(VLOOKUP($A231,'2.0 Input│Historic Capex'!$A$15:$K$957,COLUMN(H231),FALSE),0)</f>
        <v>0</v>
      </c>
      <c r="I231" s="33">
        <f>IFERROR(VLOOKUP($A231,'2.0 Input│Historic Capex'!$A$15:$K$957,COLUMN(I231),FALSE),0)</f>
        <v>0</v>
      </c>
      <c r="J231" s="33">
        <f>IFERROR(VLOOKUP($A231,'2.0 Input│Historic Capex'!$A$15:$K$957,COLUMN(J231),FALSE),0)</f>
        <v>0</v>
      </c>
      <c r="K231" s="33">
        <f>IFERROR(VLOOKUP($A231,'2.0 Input│Historic Capex'!$A$15:$K$957,COLUMN(K231),FALSE),0)</f>
        <v>0</v>
      </c>
      <c r="L231" s="33">
        <f t="shared" si="4"/>
        <v>0</v>
      </c>
    </row>
    <row r="232" spans="1:12" x14ac:dyDescent="0.25">
      <c r="A232" s="33">
        <f>'2.0 Input│Historic Capex'!A229</f>
        <v>0</v>
      </c>
      <c r="B232" s="23">
        <f>'2.0 Input│Historic Capex'!B232</f>
        <v>0</v>
      </c>
      <c r="C232" s="7">
        <f>'2.0 Input│Historic Capex'!C232</f>
        <v>0</v>
      </c>
      <c r="D232" s="7">
        <f>'2.0 Input│Historic Capex'!D232</f>
        <v>0</v>
      </c>
      <c r="E232" s="62"/>
      <c r="F232" s="62"/>
      <c r="G232" s="33">
        <f>IFERROR(VLOOKUP($A232,'2.0 Input│Historic Capex'!$A$15:$K$957,COLUMN(G232),FALSE),0)</f>
        <v>0</v>
      </c>
      <c r="H232" s="33">
        <f>IFERROR(VLOOKUP($A232,'2.0 Input│Historic Capex'!$A$15:$K$957,COLUMN(H232),FALSE),0)</f>
        <v>0</v>
      </c>
      <c r="I232" s="33">
        <f>IFERROR(VLOOKUP($A232,'2.0 Input│Historic Capex'!$A$15:$K$957,COLUMN(I232),FALSE),0)</f>
        <v>0</v>
      </c>
      <c r="J232" s="33">
        <f>IFERROR(VLOOKUP($A232,'2.0 Input│Historic Capex'!$A$15:$K$957,COLUMN(J232),FALSE),0)</f>
        <v>0</v>
      </c>
      <c r="K232" s="33">
        <f>IFERROR(VLOOKUP($A232,'2.0 Input│Historic Capex'!$A$15:$K$957,COLUMN(K232),FALSE),0)</f>
        <v>0</v>
      </c>
      <c r="L232" s="33">
        <f t="shared" si="4"/>
        <v>0</v>
      </c>
    </row>
    <row r="233" spans="1:12" x14ac:dyDescent="0.25">
      <c r="A233" s="33">
        <f>'2.0 Input│Historic Capex'!A230</f>
        <v>0</v>
      </c>
      <c r="B233" s="23">
        <f>'2.0 Input│Historic Capex'!B233</f>
        <v>0</v>
      </c>
      <c r="C233" s="7">
        <f>'2.0 Input│Historic Capex'!C233</f>
        <v>0</v>
      </c>
      <c r="D233" s="7">
        <f>'2.0 Input│Historic Capex'!D233</f>
        <v>0</v>
      </c>
      <c r="E233" s="62"/>
      <c r="F233" s="62"/>
      <c r="G233" s="33">
        <f>IFERROR(VLOOKUP($A233,'2.0 Input│Historic Capex'!$A$15:$K$957,COLUMN(G233),FALSE),0)</f>
        <v>0</v>
      </c>
      <c r="H233" s="33">
        <f>IFERROR(VLOOKUP($A233,'2.0 Input│Historic Capex'!$A$15:$K$957,COLUMN(H233),FALSE),0)</f>
        <v>0</v>
      </c>
      <c r="I233" s="33">
        <f>IFERROR(VLOOKUP($A233,'2.0 Input│Historic Capex'!$A$15:$K$957,COLUMN(I233),FALSE),0)</f>
        <v>0</v>
      </c>
      <c r="J233" s="33">
        <f>IFERROR(VLOOKUP($A233,'2.0 Input│Historic Capex'!$A$15:$K$957,COLUMN(J233),FALSE),0)</f>
        <v>0</v>
      </c>
      <c r="K233" s="33">
        <f>IFERROR(VLOOKUP($A233,'2.0 Input│Historic Capex'!$A$15:$K$957,COLUMN(K233),FALSE),0)</f>
        <v>0</v>
      </c>
      <c r="L233" s="33">
        <f t="shared" si="4"/>
        <v>0</v>
      </c>
    </row>
    <row r="234" spans="1:12" x14ac:dyDescent="0.25">
      <c r="A234" s="33">
        <f>'2.0 Input│Historic Capex'!A231</f>
        <v>0</v>
      </c>
      <c r="B234" s="23">
        <f>'2.0 Input│Historic Capex'!B234</f>
        <v>0</v>
      </c>
      <c r="C234" s="7">
        <f>'2.0 Input│Historic Capex'!C234</f>
        <v>0</v>
      </c>
      <c r="D234" s="7">
        <f>'2.0 Input│Historic Capex'!D234</f>
        <v>0</v>
      </c>
      <c r="E234" s="62"/>
      <c r="F234" s="62"/>
      <c r="G234" s="33">
        <f>IFERROR(VLOOKUP($A234,'2.0 Input│Historic Capex'!$A$15:$K$957,COLUMN(G234),FALSE),0)</f>
        <v>0</v>
      </c>
      <c r="H234" s="33">
        <f>IFERROR(VLOOKUP($A234,'2.0 Input│Historic Capex'!$A$15:$K$957,COLUMN(H234),FALSE),0)</f>
        <v>0</v>
      </c>
      <c r="I234" s="33">
        <f>IFERROR(VLOOKUP($A234,'2.0 Input│Historic Capex'!$A$15:$K$957,COLUMN(I234),FALSE),0)</f>
        <v>0</v>
      </c>
      <c r="J234" s="33">
        <f>IFERROR(VLOOKUP($A234,'2.0 Input│Historic Capex'!$A$15:$K$957,COLUMN(J234),FALSE),0)</f>
        <v>0</v>
      </c>
      <c r="K234" s="33">
        <f>IFERROR(VLOOKUP($A234,'2.0 Input│Historic Capex'!$A$15:$K$957,COLUMN(K234),FALSE),0)</f>
        <v>0</v>
      </c>
      <c r="L234" s="33">
        <f t="shared" si="4"/>
        <v>0</v>
      </c>
    </row>
    <row r="235" spans="1:12" x14ac:dyDescent="0.25">
      <c r="A235" s="33">
        <f>'2.0 Input│Historic Capex'!A232</f>
        <v>0</v>
      </c>
      <c r="B235" s="23">
        <f>'2.0 Input│Historic Capex'!B235</f>
        <v>0</v>
      </c>
      <c r="C235" s="7">
        <f>'2.0 Input│Historic Capex'!C232</f>
        <v>0</v>
      </c>
      <c r="D235" s="7">
        <f>'2.0 Input│Historic Capex'!D232</f>
        <v>0</v>
      </c>
      <c r="E235" s="62"/>
      <c r="F235" s="62"/>
      <c r="G235" s="33">
        <f>IFERROR(VLOOKUP($A235,'2.0 Input│Historic Capex'!$A$15:$K$957,COLUMN(G235),FALSE),0)</f>
        <v>0</v>
      </c>
      <c r="H235" s="33">
        <f>IFERROR(VLOOKUP($A235,'2.0 Input│Historic Capex'!$A$15:$K$957,COLUMN(H235),FALSE),0)</f>
        <v>0</v>
      </c>
      <c r="I235" s="33">
        <f>IFERROR(VLOOKUP($A235,'2.0 Input│Historic Capex'!$A$15:$K$957,COLUMN(I235),FALSE),0)</f>
        <v>0</v>
      </c>
      <c r="J235" s="33">
        <f>IFERROR(VLOOKUP($A235,'2.0 Input│Historic Capex'!$A$15:$K$957,COLUMN(J235),FALSE),0)</f>
        <v>0</v>
      </c>
      <c r="K235" s="33">
        <f>IFERROR(VLOOKUP($A235,'2.0 Input│Historic Capex'!$A$15:$K$957,COLUMN(K235),FALSE),0)</f>
        <v>0</v>
      </c>
      <c r="L235" s="33">
        <f t="shared" ref="L235:L257" si="5">SUM(G235:K235)</f>
        <v>0</v>
      </c>
    </row>
    <row r="236" spans="1:12" x14ac:dyDescent="0.25">
      <c r="A236" s="33">
        <f>'2.0 Input│Historic Capex'!A233</f>
        <v>0</v>
      </c>
      <c r="B236" s="23">
        <f>'2.0 Input│Historic Capex'!B236</f>
        <v>0</v>
      </c>
      <c r="C236" s="7">
        <f>'2.0 Input│Historic Capex'!C233</f>
        <v>0</v>
      </c>
      <c r="D236" s="7">
        <f>'2.0 Input│Historic Capex'!D233</f>
        <v>0</v>
      </c>
      <c r="E236" s="62"/>
      <c r="F236" s="62"/>
      <c r="G236" s="33">
        <f>IFERROR(VLOOKUP($A236,'2.0 Input│Historic Capex'!$A$15:$K$957,COLUMN(G236),FALSE),0)</f>
        <v>0</v>
      </c>
      <c r="H236" s="33">
        <f>IFERROR(VLOOKUP($A236,'2.0 Input│Historic Capex'!$A$15:$K$957,COLUMN(H236),FALSE),0)</f>
        <v>0</v>
      </c>
      <c r="I236" s="33">
        <f>IFERROR(VLOOKUP($A236,'2.0 Input│Historic Capex'!$A$15:$K$957,COLUMN(I236),FALSE),0)</f>
        <v>0</v>
      </c>
      <c r="J236" s="33">
        <f>IFERROR(VLOOKUP($A236,'2.0 Input│Historic Capex'!$A$15:$K$957,COLUMN(J236),FALSE),0)</f>
        <v>0</v>
      </c>
      <c r="K236" s="33">
        <f>IFERROR(VLOOKUP($A236,'2.0 Input│Historic Capex'!$A$15:$K$957,COLUMN(K236),FALSE),0)</f>
        <v>0</v>
      </c>
      <c r="L236" s="33">
        <f t="shared" si="5"/>
        <v>0</v>
      </c>
    </row>
    <row r="237" spans="1:12" x14ac:dyDescent="0.25">
      <c r="A237" s="33">
        <f>'2.0 Input│Historic Capex'!A234</f>
        <v>0</v>
      </c>
      <c r="B237" s="23">
        <f>'2.0 Input│Historic Capex'!B237</f>
        <v>0</v>
      </c>
      <c r="C237" s="7">
        <f>'2.0 Input│Historic Capex'!C234</f>
        <v>0</v>
      </c>
      <c r="D237" s="7">
        <f>'2.0 Input│Historic Capex'!D234</f>
        <v>0</v>
      </c>
      <c r="E237" s="62"/>
      <c r="F237" s="62"/>
      <c r="G237" s="33">
        <f>IFERROR(VLOOKUP($A237,'2.0 Input│Historic Capex'!$A$15:$K$957,COLUMN(G237),FALSE),0)</f>
        <v>0</v>
      </c>
      <c r="H237" s="33">
        <f>IFERROR(VLOOKUP($A237,'2.0 Input│Historic Capex'!$A$15:$K$957,COLUMN(H237),FALSE),0)</f>
        <v>0</v>
      </c>
      <c r="I237" s="33">
        <f>IFERROR(VLOOKUP($A237,'2.0 Input│Historic Capex'!$A$15:$K$957,COLUMN(I237),FALSE),0)</f>
        <v>0</v>
      </c>
      <c r="J237" s="33">
        <f>IFERROR(VLOOKUP($A237,'2.0 Input│Historic Capex'!$A$15:$K$957,COLUMN(J237),FALSE),0)</f>
        <v>0</v>
      </c>
      <c r="K237" s="33">
        <f>IFERROR(VLOOKUP($A237,'2.0 Input│Historic Capex'!$A$15:$K$957,COLUMN(K237),FALSE),0)</f>
        <v>0</v>
      </c>
      <c r="L237" s="33">
        <f t="shared" si="5"/>
        <v>0</v>
      </c>
    </row>
    <row r="238" spans="1:12" x14ac:dyDescent="0.25">
      <c r="A238" s="33">
        <f>'2.0 Input│Historic Capex'!A235</f>
        <v>0</v>
      </c>
      <c r="B238" s="23">
        <f>'2.0 Input│Historic Capex'!B238</f>
        <v>0</v>
      </c>
      <c r="C238" s="7">
        <f>'2.0 Input│Historic Capex'!C235</f>
        <v>0</v>
      </c>
      <c r="D238" s="7">
        <f>'2.0 Input│Historic Capex'!D235</f>
        <v>0</v>
      </c>
      <c r="E238" s="62"/>
      <c r="F238" s="62"/>
      <c r="G238" s="33">
        <f>IFERROR(VLOOKUP($A238,'2.0 Input│Historic Capex'!$A$15:$K$957,COLUMN(G238),FALSE),0)</f>
        <v>0</v>
      </c>
      <c r="H238" s="33">
        <f>IFERROR(VLOOKUP($A238,'2.0 Input│Historic Capex'!$A$15:$K$957,COLUMN(H238),FALSE),0)</f>
        <v>0</v>
      </c>
      <c r="I238" s="33">
        <f>IFERROR(VLOOKUP($A238,'2.0 Input│Historic Capex'!$A$15:$K$957,COLUMN(I238),FALSE),0)</f>
        <v>0</v>
      </c>
      <c r="J238" s="33">
        <f>IFERROR(VLOOKUP($A238,'2.0 Input│Historic Capex'!$A$15:$K$957,COLUMN(J238),FALSE),0)</f>
        <v>0</v>
      </c>
      <c r="K238" s="33">
        <f>IFERROR(VLOOKUP($A238,'2.0 Input│Historic Capex'!$A$15:$K$957,COLUMN(K238),FALSE),0)</f>
        <v>0</v>
      </c>
      <c r="L238" s="33">
        <f t="shared" si="5"/>
        <v>0</v>
      </c>
    </row>
    <row r="239" spans="1:12" x14ac:dyDescent="0.25">
      <c r="A239" s="33">
        <f>'2.0 Input│Historic Capex'!A236</f>
        <v>0</v>
      </c>
      <c r="B239" s="23">
        <f>'2.0 Input│Historic Capex'!B239</f>
        <v>0</v>
      </c>
      <c r="C239" s="7">
        <f>'2.0 Input│Historic Capex'!C236</f>
        <v>0</v>
      </c>
      <c r="D239" s="7">
        <f>'2.0 Input│Historic Capex'!D236</f>
        <v>0</v>
      </c>
      <c r="E239" s="62"/>
      <c r="F239" s="62"/>
      <c r="G239" s="33">
        <f>IFERROR(VLOOKUP($A239,'2.0 Input│Historic Capex'!$A$15:$K$957,COLUMN(G239),FALSE),0)</f>
        <v>0</v>
      </c>
      <c r="H239" s="33">
        <f>IFERROR(VLOOKUP($A239,'2.0 Input│Historic Capex'!$A$15:$K$957,COLUMN(H239),FALSE),0)</f>
        <v>0</v>
      </c>
      <c r="I239" s="33">
        <f>IFERROR(VLOOKUP($A239,'2.0 Input│Historic Capex'!$A$15:$K$957,COLUMN(I239),FALSE),0)</f>
        <v>0</v>
      </c>
      <c r="J239" s="33">
        <f>IFERROR(VLOOKUP($A239,'2.0 Input│Historic Capex'!$A$15:$K$957,COLUMN(J239),FALSE),0)</f>
        <v>0</v>
      </c>
      <c r="K239" s="33">
        <f>IFERROR(VLOOKUP($A239,'2.0 Input│Historic Capex'!$A$15:$K$957,COLUMN(K239),FALSE),0)</f>
        <v>0</v>
      </c>
      <c r="L239" s="33">
        <f t="shared" si="5"/>
        <v>0</v>
      </c>
    </row>
    <row r="240" spans="1:12" x14ac:dyDescent="0.25">
      <c r="A240" s="33">
        <f>'2.0 Input│Historic Capex'!A237</f>
        <v>0</v>
      </c>
      <c r="B240" s="23">
        <f>'2.0 Input│Historic Capex'!B240</f>
        <v>0</v>
      </c>
      <c r="C240" s="7">
        <f>'2.0 Input│Historic Capex'!C237</f>
        <v>0</v>
      </c>
      <c r="D240" s="7">
        <f>'2.0 Input│Historic Capex'!D237</f>
        <v>0</v>
      </c>
      <c r="E240" s="62"/>
      <c r="F240" s="62"/>
      <c r="G240" s="33">
        <f>IFERROR(VLOOKUP($A240,'2.0 Input│Historic Capex'!$A$15:$K$957,COLUMN(G240),FALSE),0)</f>
        <v>0</v>
      </c>
      <c r="H240" s="33">
        <f>IFERROR(VLOOKUP($A240,'2.0 Input│Historic Capex'!$A$15:$K$957,COLUMN(H240),FALSE),0)</f>
        <v>0</v>
      </c>
      <c r="I240" s="33">
        <f>IFERROR(VLOOKUP($A240,'2.0 Input│Historic Capex'!$A$15:$K$957,COLUMN(I240),FALSE),0)</f>
        <v>0</v>
      </c>
      <c r="J240" s="33">
        <f>IFERROR(VLOOKUP($A240,'2.0 Input│Historic Capex'!$A$15:$K$957,COLUMN(J240),FALSE),0)</f>
        <v>0</v>
      </c>
      <c r="K240" s="33">
        <f>IFERROR(VLOOKUP($A240,'2.0 Input│Historic Capex'!$A$15:$K$957,COLUMN(K240),FALSE),0)</f>
        <v>0</v>
      </c>
      <c r="L240" s="33">
        <f t="shared" si="5"/>
        <v>0</v>
      </c>
    </row>
    <row r="241" spans="1:12" x14ac:dyDescent="0.25">
      <c r="A241" s="33">
        <f>'2.0 Input│Historic Capex'!A238</f>
        <v>0</v>
      </c>
      <c r="B241" s="23">
        <f>'2.0 Input│Historic Capex'!B241</f>
        <v>0</v>
      </c>
      <c r="C241" s="7">
        <f>'2.0 Input│Historic Capex'!C238</f>
        <v>0</v>
      </c>
      <c r="D241" s="7">
        <f>'2.0 Input│Historic Capex'!D238</f>
        <v>0</v>
      </c>
      <c r="E241" s="62"/>
      <c r="F241" s="62"/>
      <c r="G241" s="33">
        <f>IFERROR(VLOOKUP($A241,'2.0 Input│Historic Capex'!$A$15:$K$957,COLUMN(G241),FALSE),0)</f>
        <v>0</v>
      </c>
      <c r="H241" s="33">
        <f>IFERROR(VLOOKUP($A241,'2.0 Input│Historic Capex'!$A$15:$K$957,COLUMN(H241),FALSE),0)</f>
        <v>0</v>
      </c>
      <c r="I241" s="33">
        <f>IFERROR(VLOOKUP($A241,'2.0 Input│Historic Capex'!$A$15:$K$957,COLUMN(I241),FALSE),0)</f>
        <v>0</v>
      </c>
      <c r="J241" s="33">
        <f>IFERROR(VLOOKUP($A241,'2.0 Input│Historic Capex'!$A$15:$K$957,COLUMN(J241),FALSE),0)</f>
        <v>0</v>
      </c>
      <c r="K241" s="33">
        <f>IFERROR(VLOOKUP($A241,'2.0 Input│Historic Capex'!$A$15:$K$957,COLUMN(K241),FALSE),0)</f>
        <v>0</v>
      </c>
      <c r="L241" s="33">
        <f t="shared" si="5"/>
        <v>0</v>
      </c>
    </row>
    <row r="242" spans="1:12" x14ac:dyDescent="0.25">
      <c r="A242" s="33">
        <f>'2.0 Input│Historic Capex'!A239</f>
        <v>0</v>
      </c>
      <c r="B242" s="23">
        <f>'2.0 Input│Historic Capex'!B242</f>
        <v>0</v>
      </c>
      <c r="C242" s="7">
        <f>'2.0 Input│Historic Capex'!C239</f>
        <v>0</v>
      </c>
      <c r="D242" s="7">
        <f>'2.0 Input│Historic Capex'!D239</f>
        <v>0</v>
      </c>
      <c r="E242" s="62"/>
      <c r="F242" s="62"/>
      <c r="G242" s="33">
        <f>IFERROR(VLOOKUP($A242,'2.0 Input│Historic Capex'!$A$15:$K$957,COLUMN(G242),FALSE),0)</f>
        <v>0</v>
      </c>
      <c r="H242" s="33">
        <f>IFERROR(VLOOKUP($A242,'2.0 Input│Historic Capex'!$A$15:$K$957,COLUMN(H242),FALSE),0)</f>
        <v>0</v>
      </c>
      <c r="I242" s="33">
        <f>IFERROR(VLOOKUP($A242,'2.0 Input│Historic Capex'!$A$15:$K$957,COLUMN(I242),FALSE),0)</f>
        <v>0</v>
      </c>
      <c r="J242" s="33">
        <f>IFERROR(VLOOKUP($A242,'2.0 Input│Historic Capex'!$A$15:$K$957,COLUMN(J242),FALSE),0)</f>
        <v>0</v>
      </c>
      <c r="K242" s="33">
        <f>IFERROR(VLOOKUP($A242,'2.0 Input│Historic Capex'!$A$15:$K$957,COLUMN(K242),FALSE),0)</f>
        <v>0</v>
      </c>
      <c r="L242" s="33">
        <f t="shared" si="5"/>
        <v>0</v>
      </c>
    </row>
    <row r="243" spans="1:12" x14ac:dyDescent="0.25">
      <c r="A243" s="33">
        <f>'2.0 Input│Historic Capex'!A240</f>
        <v>0</v>
      </c>
      <c r="B243" s="23">
        <f>'2.0 Input│Historic Capex'!B243</f>
        <v>0</v>
      </c>
      <c r="C243" s="7">
        <f>'2.0 Input│Historic Capex'!C240</f>
        <v>0</v>
      </c>
      <c r="D243" s="7">
        <f>'2.0 Input│Historic Capex'!D240</f>
        <v>0</v>
      </c>
      <c r="E243" s="62"/>
      <c r="F243" s="62"/>
      <c r="G243" s="33">
        <f>IFERROR(VLOOKUP($A243,'2.0 Input│Historic Capex'!$A$15:$K$957,COLUMN(G243),FALSE),0)</f>
        <v>0</v>
      </c>
      <c r="H243" s="33">
        <f>IFERROR(VLOOKUP($A243,'2.0 Input│Historic Capex'!$A$15:$K$957,COLUMN(H243),FALSE),0)</f>
        <v>0</v>
      </c>
      <c r="I243" s="33">
        <f>IFERROR(VLOOKUP($A243,'2.0 Input│Historic Capex'!$A$15:$K$957,COLUMN(I243),FALSE),0)</f>
        <v>0</v>
      </c>
      <c r="J243" s="33">
        <f>IFERROR(VLOOKUP($A243,'2.0 Input│Historic Capex'!$A$15:$K$957,COLUMN(J243),FALSE),0)</f>
        <v>0</v>
      </c>
      <c r="K243" s="33">
        <f>IFERROR(VLOOKUP($A243,'2.0 Input│Historic Capex'!$A$15:$K$957,COLUMN(K243),FALSE),0)</f>
        <v>0</v>
      </c>
      <c r="L243" s="33">
        <f t="shared" si="5"/>
        <v>0</v>
      </c>
    </row>
    <row r="244" spans="1:12" x14ac:dyDescent="0.25">
      <c r="A244" s="33">
        <f>'2.0 Input│Historic Capex'!A241</f>
        <v>0</v>
      </c>
      <c r="B244" s="23">
        <f>'2.0 Input│Historic Capex'!B244</f>
        <v>0</v>
      </c>
      <c r="C244" s="7">
        <f>'2.0 Input│Historic Capex'!C241</f>
        <v>0</v>
      </c>
      <c r="D244" s="7">
        <f>'2.0 Input│Historic Capex'!D241</f>
        <v>0</v>
      </c>
      <c r="E244" s="62"/>
      <c r="F244" s="62"/>
      <c r="G244" s="33">
        <f>IFERROR(VLOOKUP($A244,'2.0 Input│Historic Capex'!$A$15:$K$957,COLUMN(G244),FALSE),0)</f>
        <v>0</v>
      </c>
      <c r="H244" s="33">
        <f>IFERROR(VLOOKUP($A244,'2.0 Input│Historic Capex'!$A$15:$K$957,COLUMN(H244),FALSE),0)</f>
        <v>0</v>
      </c>
      <c r="I244" s="33">
        <f>IFERROR(VLOOKUP($A244,'2.0 Input│Historic Capex'!$A$15:$K$957,COLUMN(I244),FALSE),0)</f>
        <v>0</v>
      </c>
      <c r="J244" s="33">
        <f>IFERROR(VLOOKUP($A244,'2.0 Input│Historic Capex'!$A$15:$K$957,COLUMN(J244),FALSE),0)</f>
        <v>0</v>
      </c>
      <c r="K244" s="33">
        <f>IFERROR(VLOOKUP($A244,'2.0 Input│Historic Capex'!$A$15:$K$957,COLUMN(K244),FALSE),0)</f>
        <v>0</v>
      </c>
      <c r="L244" s="33">
        <f t="shared" si="5"/>
        <v>0</v>
      </c>
    </row>
    <row r="245" spans="1:12" x14ac:dyDescent="0.25">
      <c r="A245" s="33">
        <f>'2.0 Input│Historic Capex'!A242</f>
        <v>0</v>
      </c>
      <c r="B245" s="23">
        <f>'2.0 Input│Historic Capex'!B245</f>
        <v>0</v>
      </c>
      <c r="C245" s="7">
        <f>'2.0 Input│Historic Capex'!C242</f>
        <v>0</v>
      </c>
      <c r="D245" s="7">
        <f>'2.0 Input│Historic Capex'!D242</f>
        <v>0</v>
      </c>
      <c r="E245" s="62"/>
      <c r="F245" s="62"/>
      <c r="G245" s="33">
        <f>IFERROR(VLOOKUP($A245,'2.0 Input│Historic Capex'!$A$15:$K$957,COLUMN(G245),FALSE),0)</f>
        <v>0</v>
      </c>
      <c r="H245" s="33">
        <f>IFERROR(VLOOKUP($A245,'2.0 Input│Historic Capex'!$A$15:$K$957,COLUMN(H245),FALSE),0)</f>
        <v>0</v>
      </c>
      <c r="I245" s="33">
        <f>IFERROR(VLOOKUP($A245,'2.0 Input│Historic Capex'!$A$15:$K$957,COLUMN(I245),FALSE),0)</f>
        <v>0</v>
      </c>
      <c r="J245" s="33">
        <f>IFERROR(VLOOKUP($A245,'2.0 Input│Historic Capex'!$A$15:$K$957,COLUMN(J245),FALSE),0)</f>
        <v>0</v>
      </c>
      <c r="K245" s="33">
        <f>IFERROR(VLOOKUP($A245,'2.0 Input│Historic Capex'!$A$15:$K$957,COLUMN(K245),FALSE),0)</f>
        <v>0</v>
      </c>
      <c r="L245" s="33">
        <f t="shared" si="5"/>
        <v>0</v>
      </c>
    </row>
    <row r="246" spans="1:12" x14ac:dyDescent="0.25">
      <c r="A246" s="33">
        <f>'2.0 Input│Historic Capex'!A243</f>
        <v>0</v>
      </c>
      <c r="B246" s="23">
        <f>'2.0 Input│Historic Capex'!B246</f>
        <v>0</v>
      </c>
      <c r="C246" s="7">
        <f>'2.0 Input│Historic Capex'!C243</f>
        <v>0</v>
      </c>
      <c r="D246" s="7">
        <f>'2.0 Input│Historic Capex'!D243</f>
        <v>0</v>
      </c>
      <c r="E246" s="62"/>
      <c r="F246" s="62"/>
      <c r="G246" s="33">
        <f>IFERROR(VLOOKUP($A246,'2.0 Input│Historic Capex'!$A$15:$K$957,COLUMN(G246),FALSE),0)</f>
        <v>0</v>
      </c>
      <c r="H246" s="33">
        <f>IFERROR(VLOOKUP($A246,'2.0 Input│Historic Capex'!$A$15:$K$957,COLUMN(H246),FALSE),0)</f>
        <v>0</v>
      </c>
      <c r="I246" s="33">
        <f>IFERROR(VLOOKUP($A246,'2.0 Input│Historic Capex'!$A$15:$K$957,COLUMN(I246),FALSE),0)</f>
        <v>0</v>
      </c>
      <c r="J246" s="33">
        <f>IFERROR(VLOOKUP($A246,'2.0 Input│Historic Capex'!$A$15:$K$957,COLUMN(J246),FALSE),0)</f>
        <v>0</v>
      </c>
      <c r="K246" s="33">
        <f>IFERROR(VLOOKUP($A246,'2.0 Input│Historic Capex'!$A$15:$K$957,COLUMN(K246),FALSE),0)</f>
        <v>0</v>
      </c>
      <c r="L246" s="33">
        <f t="shared" si="5"/>
        <v>0</v>
      </c>
    </row>
    <row r="247" spans="1:12" x14ac:dyDescent="0.25">
      <c r="A247" s="33">
        <f>'2.0 Input│Historic Capex'!A244</f>
        <v>0</v>
      </c>
      <c r="B247" s="23">
        <f>'2.0 Input│Historic Capex'!B247</f>
        <v>0</v>
      </c>
      <c r="C247" s="7">
        <f>'2.0 Input│Historic Capex'!C244</f>
        <v>0</v>
      </c>
      <c r="D247" s="7">
        <f>'2.0 Input│Historic Capex'!D244</f>
        <v>0</v>
      </c>
      <c r="E247" s="62"/>
      <c r="F247" s="62"/>
      <c r="G247" s="33">
        <f>IFERROR(VLOOKUP($A247,'2.0 Input│Historic Capex'!$A$15:$K$957,COLUMN(G247),FALSE),0)</f>
        <v>0</v>
      </c>
      <c r="H247" s="33">
        <f>IFERROR(VLOOKUP($A247,'2.0 Input│Historic Capex'!$A$15:$K$957,COLUMN(H247),FALSE),0)</f>
        <v>0</v>
      </c>
      <c r="I247" s="33">
        <f>IFERROR(VLOOKUP($A247,'2.0 Input│Historic Capex'!$A$15:$K$957,COLUMN(I247),FALSE),0)</f>
        <v>0</v>
      </c>
      <c r="J247" s="33">
        <f>IFERROR(VLOOKUP($A247,'2.0 Input│Historic Capex'!$A$15:$K$957,COLUMN(J247),FALSE),0)</f>
        <v>0</v>
      </c>
      <c r="K247" s="33">
        <f>IFERROR(VLOOKUP($A247,'2.0 Input│Historic Capex'!$A$15:$K$957,COLUMN(K247),FALSE),0)</f>
        <v>0</v>
      </c>
      <c r="L247" s="33">
        <f t="shared" si="5"/>
        <v>0</v>
      </c>
    </row>
    <row r="248" spans="1:12" x14ac:dyDescent="0.25">
      <c r="A248" s="33">
        <f>'2.0 Input│Historic Capex'!A245</f>
        <v>0</v>
      </c>
      <c r="B248" s="23">
        <f>'2.0 Input│Historic Capex'!B248</f>
        <v>0</v>
      </c>
      <c r="C248" s="7">
        <f>'2.0 Input│Historic Capex'!C245</f>
        <v>0</v>
      </c>
      <c r="D248" s="7">
        <f>'2.0 Input│Historic Capex'!D245</f>
        <v>0</v>
      </c>
      <c r="E248" s="62"/>
      <c r="F248" s="62"/>
      <c r="G248" s="33">
        <f>IFERROR(VLOOKUP($A248,'2.0 Input│Historic Capex'!$A$15:$K$957,COLUMN(G248),FALSE),0)</f>
        <v>0</v>
      </c>
      <c r="H248" s="33">
        <f>IFERROR(VLOOKUP($A248,'2.0 Input│Historic Capex'!$A$15:$K$957,COLUMN(H248),FALSE),0)</f>
        <v>0</v>
      </c>
      <c r="I248" s="33">
        <f>IFERROR(VLOOKUP($A248,'2.0 Input│Historic Capex'!$A$15:$K$957,COLUMN(I248),FALSE),0)</f>
        <v>0</v>
      </c>
      <c r="J248" s="33">
        <f>IFERROR(VLOOKUP($A248,'2.0 Input│Historic Capex'!$A$15:$K$957,COLUMN(J248),FALSE),0)</f>
        <v>0</v>
      </c>
      <c r="K248" s="33">
        <f>IFERROR(VLOOKUP($A248,'2.0 Input│Historic Capex'!$A$15:$K$957,COLUMN(K248),FALSE),0)</f>
        <v>0</v>
      </c>
      <c r="L248" s="33">
        <f t="shared" si="5"/>
        <v>0</v>
      </c>
    </row>
    <row r="249" spans="1:12" x14ac:dyDescent="0.25">
      <c r="A249" s="33">
        <f>'2.0 Input│Historic Capex'!A246</f>
        <v>0</v>
      </c>
      <c r="B249" s="23">
        <f>'2.0 Input│Historic Capex'!B249</f>
        <v>0</v>
      </c>
      <c r="C249" s="7">
        <f>'2.0 Input│Historic Capex'!C246</f>
        <v>0</v>
      </c>
      <c r="D249" s="7">
        <f>'2.0 Input│Historic Capex'!D246</f>
        <v>0</v>
      </c>
      <c r="E249" s="62"/>
      <c r="F249" s="62"/>
      <c r="G249" s="33">
        <f>IFERROR(VLOOKUP($A249,'2.0 Input│Historic Capex'!$A$15:$K$957,COLUMN(G249),FALSE),0)</f>
        <v>0</v>
      </c>
      <c r="H249" s="33">
        <f>IFERROR(VLOOKUP($A249,'2.0 Input│Historic Capex'!$A$15:$K$957,COLUMN(H249),FALSE),0)</f>
        <v>0</v>
      </c>
      <c r="I249" s="33">
        <f>IFERROR(VLOOKUP($A249,'2.0 Input│Historic Capex'!$A$15:$K$957,COLUMN(I249),FALSE),0)</f>
        <v>0</v>
      </c>
      <c r="J249" s="33">
        <f>IFERROR(VLOOKUP($A249,'2.0 Input│Historic Capex'!$A$15:$K$957,COLUMN(J249),FALSE),0)</f>
        <v>0</v>
      </c>
      <c r="K249" s="33">
        <f>IFERROR(VLOOKUP($A249,'2.0 Input│Historic Capex'!$A$15:$K$957,COLUMN(K249),FALSE),0)</f>
        <v>0</v>
      </c>
      <c r="L249" s="33">
        <f t="shared" si="5"/>
        <v>0</v>
      </c>
    </row>
    <row r="250" spans="1:12" x14ac:dyDescent="0.25">
      <c r="A250" s="33">
        <f>'2.0 Input│Historic Capex'!A247</f>
        <v>0</v>
      </c>
      <c r="B250" s="23">
        <f>'2.0 Input│Historic Capex'!B250</f>
        <v>0</v>
      </c>
      <c r="C250" s="7">
        <f>'2.0 Input│Historic Capex'!C247</f>
        <v>0</v>
      </c>
      <c r="D250" s="7">
        <f>'2.0 Input│Historic Capex'!D247</f>
        <v>0</v>
      </c>
      <c r="E250" s="62"/>
      <c r="F250" s="62"/>
      <c r="G250" s="33">
        <f>IFERROR(VLOOKUP($A250,'2.0 Input│Historic Capex'!$A$15:$K$957,COLUMN(G250),FALSE),0)</f>
        <v>0</v>
      </c>
      <c r="H250" s="33">
        <f>IFERROR(VLOOKUP($A250,'2.0 Input│Historic Capex'!$A$15:$K$957,COLUMN(H250),FALSE),0)</f>
        <v>0</v>
      </c>
      <c r="I250" s="33">
        <f>IFERROR(VLOOKUP($A250,'2.0 Input│Historic Capex'!$A$15:$K$957,COLUMN(I250),FALSE),0)</f>
        <v>0</v>
      </c>
      <c r="J250" s="33">
        <f>IFERROR(VLOOKUP($A250,'2.0 Input│Historic Capex'!$A$15:$K$957,COLUMN(J250),FALSE),0)</f>
        <v>0</v>
      </c>
      <c r="K250" s="33">
        <f>IFERROR(VLOOKUP($A250,'2.0 Input│Historic Capex'!$A$15:$K$957,COLUMN(K250),FALSE),0)</f>
        <v>0</v>
      </c>
      <c r="L250" s="33">
        <f t="shared" si="5"/>
        <v>0</v>
      </c>
    </row>
    <row r="251" spans="1:12" x14ac:dyDescent="0.25">
      <c r="A251" s="33">
        <f>'2.0 Input│Historic Capex'!A248</f>
        <v>0</v>
      </c>
      <c r="B251" s="23">
        <f>'2.0 Input│Historic Capex'!B251</f>
        <v>0</v>
      </c>
      <c r="C251" s="7">
        <f>'2.0 Input│Historic Capex'!C248</f>
        <v>0</v>
      </c>
      <c r="D251" s="7">
        <f>'2.0 Input│Historic Capex'!D248</f>
        <v>0</v>
      </c>
      <c r="E251" s="62"/>
      <c r="F251" s="62"/>
      <c r="G251" s="33">
        <f>IFERROR(VLOOKUP($A251,'2.0 Input│Historic Capex'!$A$15:$K$957,COLUMN(G251),FALSE),0)</f>
        <v>0</v>
      </c>
      <c r="H251" s="33">
        <f>IFERROR(VLOOKUP($A251,'2.0 Input│Historic Capex'!$A$15:$K$957,COLUMN(H251),FALSE),0)</f>
        <v>0</v>
      </c>
      <c r="I251" s="33">
        <f>IFERROR(VLOOKUP($A251,'2.0 Input│Historic Capex'!$A$15:$K$957,COLUMN(I251),FALSE),0)</f>
        <v>0</v>
      </c>
      <c r="J251" s="33">
        <f>IFERROR(VLOOKUP($A251,'2.0 Input│Historic Capex'!$A$15:$K$957,COLUMN(J251),FALSE),0)</f>
        <v>0</v>
      </c>
      <c r="K251" s="33">
        <f>IFERROR(VLOOKUP($A251,'2.0 Input│Historic Capex'!$A$15:$K$957,COLUMN(K251),FALSE),0)</f>
        <v>0</v>
      </c>
      <c r="L251" s="33">
        <f t="shared" si="5"/>
        <v>0</v>
      </c>
    </row>
    <row r="252" spans="1:12" x14ac:dyDescent="0.25">
      <c r="A252" s="33">
        <f>'2.0 Input│Historic Capex'!A249</f>
        <v>0</v>
      </c>
      <c r="B252" s="23">
        <f>'2.0 Input│Historic Capex'!B252</f>
        <v>0</v>
      </c>
      <c r="C252" s="7">
        <f>'2.0 Input│Historic Capex'!C249</f>
        <v>0</v>
      </c>
      <c r="D252" s="7">
        <f>'2.0 Input│Historic Capex'!D249</f>
        <v>0</v>
      </c>
      <c r="E252" s="62"/>
      <c r="F252" s="62"/>
      <c r="G252" s="33">
        <f>IFERROR(VLOOKUP($A252,'2.0 Input│Historic Capex'!$A$15:$K$957,COLUMN(G252),FALSE),0)</f>
        <v>0</v>
      </c>
      <c r="H252" s="33">
        <f>IFERROR(VLOOKUP($A252,'2.0 Input│Historic Capex'!$A$15:$K$957,COLUMN(H252),FALSE),0)</f>
        <v>0</v>
      </c>
      <c r="I252" s="33">
        <f>IFERROR(VLOOKUP($A252,'2.0 Input│Historic Capex'!$A$15:$K$957,COLUMN(I252),FALSE),0)</f>
        <v>0</v>
      </c>
      <c r="J252" s="33">
        <f>IFERROR(VLOOKUP($A252,'2.0 Input│Historic Capex'!$A$15:$K$957,COLUMN(J252),FALSE),0)</f>
        <v>0</v>
      </c>
      <c r="K252" s="33">
        <f>IFERROR(VLOOKUP($A252,'2.0 Input│Historic Capex'!$A$15:$K$957,COLUMN(K252),FALSE),0)</f>
        <v>0</v>
      </c>
      <c r="L252" s="33">
        <f t="shared" si="5"/>
        <v>0</v>
      </c>
    </row>
    <row r="253" spans="1:12" x14ac:dyDescent="0.25">
      <c r="A253" s="33">
        <f>'2.0 Input│Historic Capex'!A250</f>
        <v>0</v>
      </c>
      <c r="B253" s="23">
        <f>'2.0 Input│Historic Capex'!B253</f>
        <v>0</v>
      </c>
      <c r="C253" s="7">
        <f>'2.0 Input│Historic Capex'!C250</f>
        <v>0</v>
      </c>
      <c r="D253" s="7">
        <f>'2.0 Input│Historic Capex'!D250</f>
        <v>0</v>
      </c>
      <c r="E253" s="62"/>
      <c r="F253" s="62"/>
      <c r="G253" s="33">
        <f>IFERROR(VLOOKUP($A253,'2.0 Input│Historic Capex'!$A$15:$K$957,COLUMN(G253),FALSE),0)</f>
        <v>0</v>
      </c>
      <c r="H253" s="33">
        <f>IFERROR(VLOOKUP($A253,'2.0 Input│Historic Capex'!$A$15:$K$957,COLUMN(H253),FALSE),0)</f>
        <v>0</v>
      </c>
      <c r="I253" s="33">
        <f>IFERROR(VLOOKUP($A253,'2.0 Input│Historic Capex'!$A$15:$K$957,COLUMN(I253),FALSE),0)</f>
        <v>0</v>
      </c>
      <c r="J253" s="33">
        <f>IFERROR(VLOOKUP($A253,'2.0 Input│Historic Capex'!$A$15:$K$957,COLUMN(J253),FALSE),0)</f>
        <v>0</v>
      </c>
      <c r="K253" s="33">
        <f>IFERROR(VLOOKUP($A253,'2.0 Input│Historic Capex'!$A$15:$K$957,COLUMN(K253),FALSE),0)</f>
        <v>0</v>
      </c>
      <c r="L253" s="33">
        <f t="shared" si="5"/>
        <v>0</v>
      </c>
    </row>
    <row r="254" spans="1:12" x14ac:dyDescent="0.25">
      <c r="A254" s="33">
        <f>'2.0 Input│Historic Capex'!A251</f>
        <v>0</v>
      </c>
      <c r="B254" s="23">
        <f>'2.0 Input│Historic Capex'!B254</f>
        <v>0</v>
      </c>
      <c r="C254" s="7">
        <f>'2.0 Input│Historic Capex'!C251</f>
        <v>0</v>
      </c>
      <c r="D254" s="7">
        <f>'2.0 Input│Historic Capex'!D251</f>
        <v>0</v>
      </c>
      <c r="E254" s="62"/>
      <c r="F254" s="62"/>
      <c r="G254" s="33">
        <f>IFERROR(VLOOKUP($A254,'2.0 Input│Historic Capex'!$A$15:$K$957,COLUMN(G254),FALSE),0)</f>
        <v>0</v>
      </c>
      <c r="H254" s="33">
        <f>IFERROR(VLOOKUP($A254,'2.0 Input│Historic Capex'!$A$15:$K$957,COLUMN(H254),FALSE),0)</f>
        <v>0</v>
      </c>
      <c r="I254" s="33">
        <f>IFERROR(VLOOKUP($A254,'2.0 Input│Historic Capex'!$A$15:$K$957,COLUMN(I254),FALSE),0)</f>
        <v>0</v>
      </c>
      <c r="J254" s="33">
        <f>IFERROR(VLOOKUP($A254,'2.0 Input│Historic Capex'!$A$15:$K$957,COLUMN(J254),FALSE),0)</f>
        <v>0</v>
      </c>
      <c r="K254" s="33">
        <f>IFERROR(VLOOKUP($A254,'2.0 Input│Historic Capex'!$A$15:$K$957,COLUMN(K254),FALSE),0)</f>
        <v>0</v>
      </c>
      <c r="L254" s="33">
        <f t="shared" si="5"/>
        <v>0</v>
      </c>
    </row>
    <row r="255" spans="1:12" x14ac:dyDescent="0.25">
      <c r="A255" s="33">
        <f>'2.0 Input│Historic Capex'!A252</f>
        <v>0</v>
      </c>
      <c r="B255" s="23">
        <f>'2.0 Input│Historic Capex'!B255</f>
        <v>0</v>
      </c>
      <c r="C255" s="7">
        <f>'2.0 Input│Historic Capex'!C252</f>
        <v>0</v>
      </c>
      <c r="D255" s="7">
        <f>'2.0 Input│Historic Capex'!D252</f>
        <v>0</v>
      </c>
      <c r="E255" s="62"/>
      <c r="F255" s="62"/>
      <c r="G255" s="33">
        <f>IFERROR(VLOOKUP($A255,'2.0 Input│Historic Capex'!$A$15:$K$957,COLUMN(G255),FALSE),0)</f>
        <v>0</v>
      </c>
      <c r="H255" s="33">
        <f>IFERROR(VLOOKUP($A255,'2.0 Input│Historic Capex'!$A$15:$K$957,COLUMN(H255),FALSE),0)</f>
        <v>0</v>
      </c>
      <c r="I255" s="33">
        <f>IFERROR(VLOOKUP($A255,'2.0 Input│Historic Capex'!$A$15:$K$957,COLUMN(I255),FALSE),0)</f>
        <v>0</v>
      </c>
      <c r="J255" s="33">
        <f>IFERROR(VLOOKUP($A255,'2.0 Input│Historic Capex'!$A$15:$K$957,COLUMN(J255),FALSE),0)</f>
        <v>0</v>
      </c>
      <c r="K255" s="33">
        <f>IFERROR(VLOOKUP($A255,'2.0 Input│Historic Capex'!$A$15:$K$957,COLUMN(K255),FALSE),0)</f>
        <v>0</v>
      </c>
      <c r="L255" s="33">
        <f t="shared" si="5"/>
        <v>0</v>
      </c>
    </row>
    <row r="256" spans="1:12" x14ac:dyDescent="0.25">
      <c r="A256" s="33">
        <f>'2.0 Input│Historic Capex'!A253</f>
        <v>0</v>
      </c>
      <c r="B256" s="23">
        <f>'2.0 Input│Historic Capex'!B256</f>
        <v>0</v>
      </c>
      <c r="C256" s="7">
        <f>'2.0 Input│Historic Capex'!C253</f>
        <v>0</v>
      </c>
      <c r="D256" s="7">
        <f>'2.0 Input│Historic Capex'!D253</f>
        <v>0</v>
      </c>
      <c r="E256" s="62"/>
      <c r="F256" s="62"/>
      <c r="G256" s="33">
        <f>IFERROR(VLOOKUP($A256,'2.0 Input│Historic Capex'!$A$15:$K$957,COLUMN(G256),FALSE),0)</f>
        <v>0</v>
      </c>
      <c r="H256" s="33">
        <f>IFERROR(VLOOKUP($A256,'2.0 Input│Historic Capex'!$A$15:$K$957,COLUMN(H256),FALSE),0)</f>
        <v>0</v>
      </c>
      <c r="I256" s="33">
        <f>IFERROR(VLOOKUP($A256,'2.0 Input│Historic Capex'!$A$15:$K$957,COLUMN(I256),FALSE),0)</f>
        <v>0</v>
      </c>
      <c r="J256" s="33">
        <f>IFERROR(VLOOKUP($A256,'2.0 Input│Historic Capex'!$A$15:$K$957,COLUMN(J256),FALSE),0)</f>
        <v>0</v>
      </c>
      <c r="K256" s="33">
        <f>IFERROR(VLOOKUP($A256,'2.0 Input│Historic Capex'!$A$15:$K$957,COLUMN(K256),FALSE),0)</f>
        <v>0</v>
      </c>
      <c r="L256" s="33">
        <f t="shared" si="5"/>
        <v>0</v>
      </c>
    </row>
    <row r="257" spans="1:14" x14ac:dyDescent="0.25">
      <c r="A257" s="33">
        <f>'2.0 Input│Historic Capex'!A254</f>
        <v>0</v>
      </c>
      <c r="B257" s="23">
        <f>'2.0 Input│Historic Capex'!B254</f>
        <v>0</v>
      </c>
      <c r="C257" s="7">
        <f>'2.0 Input│Historic Capex'!C254</f>
        <v>0</v>
      </c>
      <c r="D257" s="7">
        <f>'2.0 Input│Historic Capex'!D254</f>
        <v>0</v>
      </c>
      <c r="E257" s="62"/>
      <c r="F257" s="62"/>
      <c r="G257" s="33">
        <f>IFERROR(VLOOKUP($A257,'2.0 Input│Historic Capex'!$A$15:$K$957,COLUMN(G257),FALSE),0)</f>
        <v>0</v>
      </c>
      <c r="H257" s="33">
        <f>IFERROR(VLOOKUP($A257,'2.0 Input│Historic Capex'!$A$15:$K$957,COLUMN(H257),FALSE),0)</f>
        <v>0</v>
      </c>
      <c r="I257" s="33">
        <f>IFERROR(VLOOKUP($A257,'2.0 Input│Historic Capex'!$A$15:$K$957,COLUMN(I257),FALSE),0)</f>
        <v>0</v>
      </c>
      <c r="J257" s="33">
        <f>IFERROR(VLOOKUP($A257,'2.0 Input│Historic Capex'!$A$15:$K$957,COLUMN(J257),FALSE),0)</f>
        <v>0</v>
      </c>
      <c r="K257" s="33">
        <f>IFERROR(VLOOKUP($A257,'2.0 Input│Historic Capex'!$A$15:$K$957,COLUMN(K257),FALSE),0)</f>
        <v>0</v>
      </c>
      <c r="L257" s="33">
        <f t="shared" si="5"/>
        <v>0</v>
      </c>
    </row>
    <row r="258" spans="1:14" x14ac:dyDescent="0.25">
      <c r="A258" s="33">
        <f>'2.0 Input│Historic Capex'!A255</f>
        <v>0</v>
      </c>
      <c r="B258" s="23">
        <f>'2.0 Input│Historic Capex'!B255</f>
        <v>0</v>
      </c>
      <c r="C258" s="7">
        <f>'2.0 Input│Historic Capex'!C255</f>
        <v>0</v>
      </c>
      <c r="D258" s="7">
        <f>'2.0 Input│Historic Capex'!D255</f>
        <v>0</v>
      </c>
      <c r="E258" s="62"/>
      <c r="F258" s="62"/>
      <c r="G258" s="33">
        <f>IFERROR(VLOOKUP($A258,'2.0 Input│Historic Capex'!$A$15:$K$957,COLUMN(G258),FALSE),0)</f>
        <v>0</v>
      </c>
      <c r="H258" s="33">
        <f>IFERROR(VLOOKUP($A258,'2.0 Input│Historic Capex'!$A$15:$K$957,COLUMN(H258),FALSE),0)</f>
        <v>0</v>
      </c>
      <c r="I258" s="33">
        <f>IFERROR(VLOOKUP($A258,'2.0 Input│Historic Capex'!$A$15:$K$957,COLUMN(I258),FALSE),0)</f>
        <v>0</v>
      </c>
      <c r="J258" s="33">
        <f>IFERROR(VLOOKUP($A258,'2.0 Input│Historic Capex'!$A$15:$K$957,COLUMN(J258),FALSE),0)</f>
        <v>0</v>
      </c>
      <c r="K258" s="33">
        <f>IFERROR(VLOOKUP($A258,'2.0 Input│Historic Capex'!$A$15:$K$957,COLUMN(K258),FALSE),0)</f>
        <v>0</v>
      </c>
      <c r="L258" s="33">
        <f t="shared" ref="L258:L266" si="6">SUM(G258:K258)</f>
        <v>0</v>
      </c>
    </row>
    <row r="259" spans="1:14" x14ac:dyDescent="0.25">
      <c r="A259" s="33">
        <f>'2.0 Input│Historic Capex'!A256</f>
        <v>0</v>
      </c>
      <c r="B259" s="23">
        <f>'2.0 Input│Historic Capex'!B256</f>
        <v>0</v>
      </c>
      <c r="C259" s="7">
        <f>'2.0 Input│Historic Capex'!C256</f>
        <v>0</v>
      </c>
      <c r="D259" s="7">
        <f>'2.0 Input│Historic Capex'!D256</f>
        <v>0</v>
      </c>
      <c r="E259" s="62"/>
      <c r="F259" s="62"/>
      <c r="G259" s="33">
        <f>IFERROR(VLOOKUP($A259,'2.0 Input│Historic Capex'!$A$15:$K$957,COLUMN(G259),FALSE),0)</f>
        <v>0</v>
      </c>
      <c r="H259" s="33">
        <f>IFERROR(VLOOKUP($A259,'2.0 Input│Historic Capex'!$A$15:$K$957,COLUMN(H259),FALSE),0)</f>
        <v>0</v>
      </c>
      <c r="I259" s="33">
        <f>IFERROR(VLOOKUP($A259,'2.0 Input│Historic Capex'!$A$15:$K$957,COLUMN(I259),FALSE),0)</f>
        <v>0</v>
      </c>
      <c r="J259" s="33">
        <f>IFERROR(VLOOKUP($A259,'2.0 Input│Historic Capex'!$A$15:$K$957,COLUMN(J259),FALSE),0)</f>
        <v>0</v>
      </c>
      <c r="K259" s="33">
        <f>IFERROR(VLOOKUP($A259,'2.0 Input│Historic Capex'!$A$15:$K$957,COLUMN(K259),FALSE),0)</f>
        <v>0</v>
      </c>
      <c r="L259" s="33">
        <f t="shared" si="6"/>
        <v>0</v>
      </c>
    </row>
    <row r="260" spans="1:14" x14ac:dyDescent="0.25">
      <c r="A260" s="33">
        <f>'2.0 Input│Historic Capex'!A257</f>
        <v>0</v>
      </c>
      <c r="B260" s="23">
        <f>'2.0 Input│Historic Capex'!B257</f>
        <v>0</v>
      </c>
      <c r="C260" s="7">
        <f>'2.0 Input│Historic Capex'!C257</f>
        <v>0</v>
      </c>
      <c r="D260" s="7">
        <f>'2.0 Input│Historic Capex'!D257</f>
        <v>0</v>
      </c>
      <c r="E260" s="62"/>
      <c r="F260" s="62"/>
      <c r="G260" s="33">
        <f>IFERROR(VLOOKUP($A260,'2.0 Input│Historic Capex'!$A$15:$K$957,COLUMN(G260),FALSE),0)</f>
        <v>0</v>
      </c>
      <c r="H260" s="33">
        <f>IFERROR(VLOOKUP($A260,'2.0 Input│Historic Capex'!$A$15:$K$957,COLUMN(H260),FALSE),0)</f>
        <v>0</v>
      </c>
      <c r="I260" s="33">
        <f>IFERROR(VLOOKUP($A260,'2.0 Input│Historic Capex'!$A$15:$K$957,COLUMN(I260),FALSE),0)</f>
        <v>0</v>
      </c>
      <c r="J260" s="33">
        <f>IFERROR(VLOOKUP($A260,'2.0 Input│Historic Capex'!$A$15:$K$957,COLUMN(J260),FALSE),0)</f>
        <v>0</v>
      </c>
      <c r="K260" s="33">
        <f>IFERROR(VLOOKUP($A260,'2.0 Input│Historic Capex'!$A$15:$K$957,COLUMN(K260),FALSE),0)</f>
        <v>0</v>
      </c>
      <c r="L260" s="33">
        <f t="shared" si="6"/>
        <v>0</v>
      </c>
    </row>
    <row r="261" spans="1:14" x14ac:dyDescent="0.25">
      <c r="A261" s="33">
        <f>'2.0 Input│Historic Capex'!A258</f>
        <v>0</v>
      </c>
      <c r="B261" s="23">
        <f>'2.0 Input│Historic Capex'!B258</f>
        <v>0</v>
      </c>
      <c r="C261" s="7">
        <f>'2.0 Input│Historic Capex'!C258</f>
        <v>0</v>
      </c>
      <c r="D261" s="7">
        <f>'2.0 Input│Historic Capex'!D258</f>
        <v>0</v>
      </c>
      <c r="E261" s="62"/>
      <c r="F261" s="62"/>
      <c r="G261" s="33">
        <f>IFERROR(VLOOKUP($A261,'2.0 Input│Historic Capex'!$A$15:$K$957,COLUMN(G261),FALSE),0)</f>
        <v>0</v>
      </c>
      <c r="H261" s="33">
        <f>IFERROR(VLOOKUP($A261,'2.0 Input│Historic Capex'!$A$15:$K$957,COLUMN(H261),FALSE),0)</f>
        <v>0</v>
      </c>
      <c r="I261" s="33">
        <f>IFERROR(VLOOKUP($A261,'2.0 Input│Historic Capex'!$A$15:$K$957,COLUMN(I261),FALSE),0)</f>
        <v>0</v>
      </c>
      <c r="J261" s="33">
        <f>IFERROR(VLOOKUP($A261,'2.0 Input│Historic Capex'!$A$15:$K$957,COLUMN(J261),FALSE),0)</f>
        <v>0</v>
      </c>
      <c r="K261" s="33">
        <f>IFERROR(VLOOKUP($A261,'2.0 Input│Historic Capex'!$A$15:$K$957,COLUMN(K261),FALSE),0)</f>
        <v>0</v>
      </c>
      <c r="L261" s="33">
        <f t="shared" si="6"/>
        <v>0</v>
      </c>
    </row>
    <row r="262" spans="1:14" x14ac:dyDescent="0.25">
      <c r="A262" s="33">
        <f>'2.0 Input│Historic Capex'!A259</f>
        <v>0</v>
      </c>
      <c r="B262" s="23">
        <f>'2.0 Input│Historic Capex'!B259</f>
        <v>0</v>
      </c>
      <c r="C262" s="7">
        <f>'2.0 Input│Historic Capex'!C259</f>
        <v>0</v>
      </c>
      <c r="D262" s="7">
        <f>'2.0 Input│Historic Capex'!D259</f>
        <v>0</v>
      </c>
      <c r="E262" s="62"/>
      <c r="F262" s="62"/>
      <c r="G262" s="33">
        <f>IFERROR(VLOOKUP($A262,'2.0 Input│Historic Capex'!$A$15:$K$957,COLUMN(G262),FALSE),0)</f>
        <v>0</v>
      </c>
      <c r="H262" s="33">
        <f>IFERROR(VLOOKUP($A262,'2.0 Input│Historic Capex'!$A$15:$K$957,COLUMN(H262),FALSE),0)</f>
        <v>0</v>
      </c>
      <c r="I262" s="33">
        <f>IFERROR(VLOOKUP($A262,'2.0 Input│Historic Capex'!$A$15:$K$957,COLUMN(I262),FALSE),0)</f>
        <v>0</v>
      </c>
      <c r="J262" s="33">
        <f>IFERROR(VLOOKUP($A262,'2.0 Input│Historic Capex'!$A$15:$K$957,COLUMN(J262),FALSE),0)</f>
        <v>0</v>
      </c>
      <c r="K262" s="33">
        <f>IFERROR(VLOOKUP($A262,'2.0 Input│Historic Capex'!$A$15:$K$957,COLUMN(K262),FALSE),0)</f>
        <v>0</v>
      </c>
      <c r="L262" s="33">
        <f t="shared" si="6"/>
        <v>0</v>
      </c>
    </row>
    <row r="263" spans="1:14" x14ac:dyDescent="0.25">
      <c r="A263" s="33">
        <f>'2.0 Input│Historic Capex'!A260</f>
        <v>0</v>
      </c>
      <c r="B263" s="23">
        <f>'2.0 Input│Historic Capex'!B260</f>
        <v>0</v>
      </c>
      <c r="C263" s="7">
        <f>'2.0 Input│Historic Capex'!C260</f>
        <v>0</v>
      </c>
      <c r="D263" s="7">
        <f>'2.0 Input│Historic Capex'!D260</f>
        <v>0</v>
      </c>
      <c r="E263" s="62"/>
      <c r="F263" s="62"/>
      <c r="G263" s="33">
        <f>IFERROR(VLOOKUP($A263,'2.0 Input│Historic Capex'!$A$15:$K$957,COLUMN(G263),FALSE),0)</f>
        <v>0</v>
      </c>
      <c r="H263" s="33">
        <f>IFERROR(VLOOKUP($A263,'2.0 Input│Historic Capex'!$A$15:$K$957,COLUMN(H263),FALSE),0)</f>
        <v>0</v>
      </c>
      <c r="I263" s="33">
        <f>IFERROR(VLOOKUP($A263,'2.0 Input│Historic Capex'!$A$15:$K$957,COLUMN(I263),FALSE),0)</f>
        <v>0</v>
      </c>
      <c r="J263" s="33">
        <f>IFERROR(VLOOKUP($A263,'2.0 Input│Historic Capex'!$A$15:$K$957,COLUMN(J263),FALSE),0)</f>
        <v>0</v>
      </c>
      <c r="K263" s="33">
        <f>IFERROR(VLOOKUP($A263,'2.0 Input│Historic Capex'!$A$15:$K$957,COLUMN(K263),FALSE),0)</f>
        <v>0</v>
      </c>
      <c r="L263" s="33">
        <f t="shared" si="6"/>
        <v>0</v>
      </c>
    </row>
    <row r="264" spans="1:14" x14ac:dyDescent="0.25">
      <c r="A264" s="33">
        <f>'2.0 Input│Historic Capex'!A261</f>
        <v>0</v>
      </c>
      <c r="B264" s="23">
        <f>'2.0 Input│Historic Capex'!B261</f>
        <v>0</v>
      </c>
      <c r="C264" s="7">
        <f>'2.0 Input│Historic Capex'!C261</f>
        <v>0</v>
      </c>
      <c r="D264" s="7">
        <f>'2.0 Input│Historic Capex'!D261</f>
        <v>0</v>
      </c>
      <c r="E264" s="62"/>
      <c r="F264" s="62"/>
      <c r="G264" s="33">
        <f>IFERROR(VLOOKUP($A264,'2.0 Input│Historic Capex'!$A$15:$K$957,COLUMN(G264),FALSE),0)</f>
        <v>0</v>
      </c>
      <c r="H264" s="33">
        <f>IFERROR(VLOOKUP($A264,'2.0 Input│Historic Capex'!$A$15:$K$957,COLUMN(H264),FALSE),0)</f>
        <v>0</v>
      </c>
      <c r="I264" s="33">
        <f>IFERROR(VLOOKUP($A264,'2.0 Input│Historic Capex'!$A$15:$K$957,COLUMN(I264),FALSE),0)</f>
        <v>0</v>
      </c>
      <c r="J264" s="33">
        <f>IFERROR(VLOOKUP($A264,'2.0 Input│Historic Capex'!$A$15:$K$957,COLUMN(J264),FALSE),0)</f>
        <v>0</v>
      </c>
      <c r="K264" s="33">
        <f>IFERROR(VLOOKUP($A264,'2.0 Input│Historic Capex'!$A$15:$K$957,COLUMN(K264),FALSE),0)</f>
        <v>0</v>
      </c>
      <c r="L264" s="33">
        <f t="shared" si="6"/>
        <v>0</v>
      </c>
    </row>
    <row r="265" spans="1:14" x14ac:dyDescent="0.25">
      <c r="A265" s="33">
        <f>'2.0 Input│Historic Capex'!A262</f>
        <v>0</v>
      </c>
      <c r="B265" s="23">
        <f>'2.0 Input│Historic Capex'!B262</f>
        <v>0</v>
      </c>
      <c r="C265" s="7">
        <f>'2.0 Input│Historic Capex'!C262</f>
        <v>0</v>
      </c>
      <c r="D265" s="7">
        <f>'2.0 Input│Historic Capex'!D262</f>
        <v>0</v>
      </c>
      <c r="E265" s="62"/>
      <c r="F265" s="62"/>
      <c r="G265" s="33">
        <f>IFERROR(VLOOKUP($A265,'2.0 Input│Historic Capex'!$A$15:$K$957,COLUMN(G265),FALSE),0)</f>
        <v>0</v>
      </c>
      <c r="H265" s="33">
        <f>IFERROR(VLOOKUP($A265,'2.0 Input│Historic Capex'!$A$15:$K$957,COLUMN(H265),FALSE),0)</f>
        <v>0</v>
      </c>
      <c r="I265" s="33">
        <f>IFERROR(VLOOKUP($A265,'2.0 Input│Historic Capex'!$A$15:$K$957,COLUMN(I265),FALSE),0)</f>
        <v>0</v>
      </c>
      <c r="J265" s="33">
        <f>IFERROR(VLOOKUP($A265,'2.0 Input│Historic Capex'!$A$15:$K$957,COLUMN(J265),FALSE),0)</f>
        <v>0</v>
      </c>
      <c r="K265" s="33">
        <f>IFERROR(VLOOKUP($A265,'2.0 Input│Historic Capex'!$A$15:$K$957,COLUMN(K265),FALSE),0)</f>
        <v>0</v>
      </c>
      <c r="L265" s="33">
        <f t="shared" si="6"/>
        <v>0</v>
      </c>
    </row>
    <row r="266" spans="1:14" x14ac:dyDescent="0.25">
      <c r="A266" s="33">
        <f>'2.0 Input│Historic Capex'!A263</f>
        <v>0</v>
      </c>
      <c r="B266" s="23">
        <f>'2.0 Input│Historic Capex'!B263</f>
        <v>0</v>
      </c>
      <c r="C266" s="7">
        <f>'2.0 Input│Historic Capex'!C263</f>
        <v>0</v>
      </c>
      <c r="D266" s="7">
        <f>'2.0 Input│Historic Capex'!D263</f>
        <v>0</v>
      </c>
      <c r="E266" s="62"/>
      <c r="F266" s="62"/>
      <c r="G266" s="33">
        <f>IFERROR(VLOOKUP($A266,'2.0 Input│Historic Capex'!$A$15:$K$957,COLUMN(G266),FALSE),0)</f>
        <v>0</v>
      </c>
      <c r="H266" s="33">
        <f>IFERROR(VLOOKUP($A266,'2.0 Input│Historic Capex'!$A$15:$K$957,COLUMN(H266),FALSE),0)</f>
        <v>0</v>
      </c>
      <c r="I266" s="33">
        <f>IFERROR(VLOOKUP($A266,'2.0 Input│Historic Capex'!$A$15:$K$957,COLUMN(I266),FALSE),0)</f>
        <v>0</v>
      </c>
      <c r="J266" s="33">
        <f>IFERROR(VLOOKUP($A266,'2.0 Input│Historic Capex'!$A$15:$K$957,COLUMN(J266),FALSE),0)</f>
        <v>0</v>
      </c>
      <c r="K266" s="33">
        <f>IFERROR(VLOOKUP($A266,'2.0 Input│Historic Capex'!$A$15:$K$957,COLUMN(K266),FALSE),0)</f>
        <v>0</v>
      </c>
      <c r="L266" s="33">
        <f t="shared" si="6"/>
        <v>0</v>
      </c>
    </row>
    <row r="267" spans="1:14" x14ac:dyDescent="0.25">
      <c r="N267" s="48"/>
    </row>
    <row r="268" spans="1:14" x14ac:dyDescent="0.25">
      <c r="N268" s="48"/>
    </row>
  </sheetData>
  <autoFilter ref="A12:L266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BEAFA8"/>
  </sheetPr>
  <dimension ref="A1:R207"/>
  <sheetViews>
    <sheetView zoomScale="70" zoomScaleNormal="70" workbookViewId="0">
      <selection activeCell="A92" sqref="A92:XFD92"/>
    </sheetView>
  </sheetViews>
  <sheetFormatPr defaultRowHeight="18" x14ac:dyDescent="0.25"/>
  <cols>
    <col min="1" max="1" width="4.6328125" style="8" customWidth="1"/>
    <col min="2" max="2" width="60.26953125" style="8" customWidth="1"/>
    <col min="3" max="3" width="13" style="8" bestFit="1" customWidth="1"/>
    <col min="4" max="4" width="10.26953125" style="8" customWidth="1"/>
    <col min="5" max="5" width="12.90625" style="8" bestFit="1" customWidth="1"/>
    <col min="6" max="6" width="12.1796875" style="8" customWidth="1"/>
    <col min="7" max="8" width="13.36328125" style="8" bestFit="1" customWidth="1"/>
    <col min="9" max="9" width="12.90625" style="8" bestFit="1" customWidth="1"/>
    <col min="10" max="11" width="11.81640625" style="8" bestFit="1" customWidth="1"/>
    <col min="12" max="12" width="12.6328125" style="8" bestFit="1" customWidth="1"/>
    <col min="13" max="16384" width="8.7265625" style="8"/>
  </cols>
  <sheetData>
    <row r="1" spans="1:18" s="1" customFormat="1" ht="13.5" x14ac:dyDescent="0.25">
      <c r="H1" s="2"/>
    </row>
    <row r="2" spans="1:18" s="1" customFormat="1" ht="13.5" x14ac:dyDescent="0.25">
      <c r="H2" s="2"/>
    </row>
    <row r="3" spans="1:18" s="1" customFormat="1" ht="13.5" x14ac:dyDescent="0.25">
      <c r="H3" s="2"/>
    </row>
    <row r="4" spans="1:18" s="1" customFormat="1" ht="13.5" x14ac:dyDescent="0.25">
      <c r="H4" s="2"/>
    </row>
    <row r="5" spans="1:18" s="1" customFormat="1" ht="13.5" x14ac:dyDescent="0.25">
      <c r="H5" s="2"/>
    </row>
    <row r="6" spans="1:18" s="1" customFormat="1" ht="13.5" x14ac:dyDescent="0.25">
      <c r="H6" s="2"/>
    </row>
    <row r="7" spans="1:18" s="1" customFormat="1" ht="13.5" x14ac:dyDescent="0.25">
      <c r="H7" s="2"/>
    </row>
    <row r="8" spans="1:18" s="1" customFormat="1" ht="13.5" x14ac:dyDescent="0.25">
      <c r="H8" s="2"/>
    </row>
    <row r="9" spans="1:18" s="1" customFormat="1" ht="13.5" x14ac:dyDescent="0.25">
      <c r="H9" s="2"/>
    </row>
    <row r="11" spans="1:18" ht="20.25" x14ac:dyDescent="0.3">
      <c r="B11" s="4" t="str">
        <f ca="1">RIGHT(CELL("filename",B1),LEN(CELL("filename",B1))-FIND("]",CELL("filename",B1)))</f>
        <v>5.0 Calc│Forecast Projects</v>
      </c>
      <c r="D11" s="16" t="s">
        <v>9</v>
      </c>
      <c r="E11" s="56">
        <f>SUM(G13:K1000)</f>
        <v>296829073.1052264</v>
      </c>
      <c r="F11" s="16">
        <f>SUM('3.0 Input│AMP'!G13:K959)+SUM('3.1 Input│B&amp;T'!G13:K996)</f>
        <v>296829073.10522634</v>
      </c>
      <c r="G11" s="16" t="b">
        <f>E11=F11</f>
        <v>1</v>
      </c>
      <c r="L11" s="8">
        <v>12</v>
      </c>
      <c r="M11" s="8">
        <v>15</v>
      </c>
      <c r="N11" s="8">
        <v>13</v>
      </c>
      <c r="O11" s="8">
        <v>16</v>
      </c>
    </row>
    <row r="12" spans="1:18" s="10" customFormat="1" ht="36" x14ac:dyDescent="0.25">
      <c r="A12" s="11" t="s">
        <v>3</v>
      </c>
      <c r="B12" s="11" t="s">
        <v>0</v>
      </c>
      <c r="C12" s="11" t="s">
        <v>2</v>
      </c>
      <c r="D12" s="11" t="s">
        <v>63</v>
      </c>
      <c r="E12" s="11" t="s">
        <v>26</v>
      </c>
      <c r="F12" s="11" t="s">
        <v>64</v>
      </c>
      <c r="G12" s="11">
        <f>YEAR('3.2 Input│Other'!B15)</f>
        <v>2018</v>
      </c>
      <c r="H12" s="11">
        <f>G12+1</f>
        <v>2019</v>
      </c>
      <c r="I12" s="11">
        <f>H12+1</f>
        <v>2020</v>
      </c>
      <c r="J12" s="11">
        <f>I12+1</f>
        <v>2021</v>
      </c>
      <c r="K12" s="11">
        <f>J12+1</f>
        <v>2022</v>
      </c>
      <c r="L12" s="11" t="str">
        <f>'3.2 Input│Other'!A38</f>
        <v>Labour</v>
      </c>
      <c r="M12" s="11" t="str">
        <f>'3.2 Input│Other'!A39</f>
        <v>Contractor</v>
      </c>
      <c r="N12" s="11" t="str">
        <f>'3.2 Input│Other'!A40</f>
        <v>Materials</v>
      </c>
      <c r="O12" s="11" t="str">
        <f>'3.2 Input│Other'!A41</f>
        <v>Other</v>
      </c>
      <c r="P12" s="11"/>
      <c r="Q12" s="12" t="s">
        <v>9</v>
      </c>
    </row>
    <row r="13" spans="1:18" x14ac:dyDescent="0.25">
      <c r="A13" s="6">
        <v>1</v>
      </c>
      <c r="B13" s="7" t="str">
        <f>CONCATENATE(IFERROR(VLOOKUP($A13,'3.0 Input│AMP'!$A$12:$Q$959,2,FALSE),""),IFERROR(VLOOKUP($A13,'3.1 Input│B&amp;T'!$A$13:$L$990,2,FALSE),""))</f>
        <v>All CS buffer Air shutoff system for all compressors</v>
      </c>
      <c r="C13" s="20">
        <f>IFERROR(IFERROR(VLOOKUP($A13,'3.0 Input│AMP'!$A$12:$Q$959,3,FALSE),VLOOKUP($A13,'3.1 Input│B&amp;T'!$A$13:$L$990,3,FALSE)),"-")</f>
        <v>202</v>
      </c>
      <c r="D13" s="6">
        <v>1</v>
      </c>
      <c r="E13" s="7" t="str">
        <f>IFERROR(IFERROR(VLOOKUP($A13,'3.0 Input│AMP'!$A$12:$Q$959,4,FALSE),VLOOKUP($A13,'3.1 Input│B&amp;T'!$A$13:$L$990,3,FALSE)),"-")</f>
        <v>VTS</v>
      </c>
      <c r="F13" s="38">
        <v>2016</v>
      </c>
      <c r="G13" s="21">
        <f>IFERROR(VLOOKUP($A13,'3.0 Input│AMP'!$A$12:$Q$959,COLUMN(G13),FALSE),0)+IFERROR(VLOOKUP($A13,'3.1 Input│B&amp;T'!$A$13:$L$990,COLUMN(G13),FALSE),0)</f>
        <v>381730.50666666677</v>
      </c>
      <c r="H13" s="21">
        <f>IFERROR(VLOOKUP($A13,'3.0 Input│AMP'!$A$12:$Q$959,COLUMN(H13),FALSE),0)+IFERROR(VLOOKUP($A13,'3.1 Input│B&amp;T'!$A$13:$L$990,COLUMN(H13),FALSE),0)</f>
        <v>190865.25333333336</v>
      </c>
      <c r="I13" s="21">
        <f>IFERROR(VLOOKUP($A13,'3.0 Input│AMP'!$A$12:$Q$959,COLUMN(I13),FALSE),0)+IFERROR(VLOOKUP($A13,'3.1 Input│B&amp;T'!$A$13:$L$990,COLUMN(I13),FALSE),0)</f>
        <v>0</v>
      </c>
      <c r="J13" s="21">
        <f>IFERROR(VLOOKUP($A13,'3.0 Input│AMP'!$A$12:$Q$959,COLUMN(J13),FALSE),0)+IFERROR(VLOOKUP($A13,'3.1 Input│B&amp;T'!$A$13:$L$990,COLUMN(J13),FALSE),0)</f>
        <v>0</v>
      </c>
      <c r="K13" s="21">
        <f>IFERROR(VLOOKUP($A13,'3.0 Input│AMP'!$A$12:$Q$959,COLUMN(K13),FALSE),0)+IFERROR(VLOOKUP($A13,'3.1 Input│B&amp;T'!$A$13:$L$990,COLUMN(K13),FALSE),0)</f>
        <v>0</v>
      </c>
      <c r="L13" s="46">
        <f>IFERROR(VLOOKUP($A13,'3.0 Input│AMP'!$A$12:$Q$959,L$11,FALSE),0)+IFERROR(VLOOKUP($A13,'3.1 Input│B&amp;T'!$A$13:$O$990,COLUMN(L13),FALSE),0)</f>
        <v>0.23664122137404581</v>
      </c>
      <c r="M13" s="46">
        <f>IFERROR(VLOOKUP($A13,'3.0 Input│AMP'!$A$12:$Q$959,M$11,FALSE),0)+IFERROR(VLOOKUP($A13,'3.1 Input│B&amp;T'!$A$13:$O$990,COLUMN(M13),FALSE),0)</f>
        <v>1.9635143648286883E-2</v>
      </c>
      <c r="N13" s="46">
        <f>IFERROR(VLOOKUP($A13,'3.0 Input│AMP'!$A$12:$Q$959,N$11,FALSE),0)+IFERROR(VLOOKUP($A13,'3.1 Input│B&amp;T'!$A$13:$O$990,COLUMN(N13),FALSE),0)+IFERROR(VLOOKUP($A13,'3.0 Input│AMP'!$A$12:$Q$959,N$11+1,FALSE),0)</f>
        <v>0.74372363497766736</v>
      </c>
      <c r="O13" s="46">
        <f>IFERROR(VLOOKUP($A13,'3.0 Input│AMP'!$A$12:$Q$959,O$11,FALSE),0)+IFERROR(VLOOKUP($A13,'3.1 Input│B&amp;T'!$A$13:$O$990,COLUMN(O13),FALSE),0)</f>
        <v>0</v>
      </c>
      <c r="P13" s="11"/>
      <c r="Q13" s="28">
        <f>SUM(L13:P13)</f>
        <v>1</v>
      </c>
    </row>
    <row r="14" spans="1:18" x14ac:dyDescent="0.25">
      <c r="A14" s="7">
        <f>IF(MAX($A$13:A13)+1&gt;MAX('3.1 Input│B&amp;T'!$A$13:$A$990),"-",MAX($A$13:A13)+1)</f>
        <v>2</v>
      </c>
      <c r="B14" s="7" t="str">
        <f>CONCATENATE(IFERROR(VLOOKUP($A14,'3.0 Input│AMP'!$A$12:$Q$959,2,FALSE),""),IFERROR(VLOOKUP($A14,'3.1 Input│B&amp;T'!$A$13:$L$990,2,FALSE),""))</f>
        <v>WCS A Process Safety</v>
      </c>
      <c r="C14" s="20">
        <f>IFERROR(IFERROR(VLOOKUP($A14,'3.0 Input│AMP'!$A$12:$Q$959,3,FALSE),VLOOKUP($A14,'3.1 Input│B&amp;T'!$A$13:$L$990,3,FALSE)),"-")</f>
        <v>203</v>
      </c>
      <c r="D14" s="6">
        <v>1</v>
      </c>
      <c r="E14" s="7" t="str">
        <f>IFERROR(IFERROR(VLOOKUP($A14,'3.0 Input│AMP'!$A$12:$Q$959,4,FALSE),VLOOKUP($A14,'3.1 Input│B&amp;T'!$A$13:$L$990,3,FALSE)),"-")</f>
        <v>VTS</v>
      </c>
      <c r="F14" s="38">
        <v>2016</v>
      </c>
      <c r="G14" s="21">
        <f>IFERROR(VLOOKUP($A14,'3.0 Input│AMP'!$A$12:$Q$959,COLUMN(G14),FALSE),0)+IFERROR(VLOOKUP($A14,'3.1 Input│B&amp;T'!$A$13:$L$990,COLUMN(G14),FALSE),0)</f>
        <v>0</v>
      </c>
      <c r="H14" s="21">
        <f>IFERROR(VLOOKUP($A14,'3.0 Input│AMP'!$A$12:$Q$959,COLUMN(H14),FALSE),0)+IFERROR(VLOOKUP($A14,'3.1 Input│B&amp;T'!$A$13:$L$990,COLUMN(H14),FALSE),0)</f>
        <v>0</v>
      </c>
      <c r="I14" s="21">
        <f>IFERROR(VLOOKUP($A14,'3.0 Input│AMP'!$A$12:$Q$959,COLUMN(I14),FALSE),0)+IFERROR(VLOOKUP($A14,'3.1 Input│B&amp;T'!$A$13:$L$990,COLUMN(I14),FALSE),0)</f>
        <v>1045505.7599999999</v>
      </c>
      <c r="J14" s="21">
        <f>IFERROR(VLOOKUP($A14,'3.0 Input│AMP'!$A$12:$Q$959,COLUMN(J14),FALSE),0)+IFERROR(VLOOKUP($A14,'3.1 Input│B&amp;T'!$A$13:$L$990,COLUMN(J14),FALSE),0)</f>
        <v>0</v>
      </c>
      <c r="K14" s="21">
        <f>IFERROR(VLOOKUP($A14,'3.0 Input│AMP'!$A$12:$Q$959,COLUMN(K14),FALSE),0)+IFERROR(VLOOKUP($A14,'3.1 Input│B&amp;T'!$A$13:$L$990,COLUMN(K14),FALSE),0)</f>
        <v>0</v>
      </c>
      <c r="L14" s="46">
        <f>IFERROR(VLOOKUP($A14,'3.0 Input│AMP'!$A$12:$Q$959,L$11,FALSE),0)+IFERROR(VLOOKUP($A14,'3.1 Input│B&amp;T'!$A$13:$O$990,COLUMN(L14),FALSE),0)</f>
        <v>0.23664122137404581</v>
      </c>
      <c r="M14" s="46">
        <f>IFERROR(VLOOKUP($A14,'3.0 Input│AMP'!$A$12:$Q$959,M$11,FALSE),0)+IFERROR(VLOOKUP($A14,'3.1 Input│B&amp;T'!$A$13:$O$990,COLUMN(M14),FALSE),0)</f>
        <v>0.27690234819940157</v>
      </c>
      <c r="N14" s="46">
        <f>IFERROR(VLOOKUP($A14,'3.0 Input│AMP'!$A$12:$Q$959,N$11,FALSE),0)+IFERROR(VLOOKUP($A14,'3.1 Input│B&amp;T'!$A$13:$O$990,COLUMN(N14),FALSE),0)+IFERROR(VLOOKUP($A14,'3.0 Input│AMP'!$A$12:$Q$959,N$11+1,FALSE),0)</f>
        <v>0.48645643042655262</v>
      </c>
      <c r="O14" s="46">
        <f>IFERROR(VLOOKUP($A14,'3.0 Input│AMP'!$A$12:$Q$959,O$11,FALSE),0)+IFERROR(VLOOKUP($A14,'3.1 Input│B&amp;T'!$A$13:$O$990,COLUMN(O14),FALSE),0)</f>
        <v>0</v>
      </c>
      <c r="P14" s="11"/>
      <c r="Q14" s="28">
        <f t="shared" ref="Q14:Q77" si="0">SUM(L14:P14)</f>
        <v>1</v>
      </c>
      <c r="R14" s="13"/>
    </row>
    <row r="15" spans="1:18" x14ac:dyDescent="0.25">
      <c r="A15" s="7">
        <f>IF(MAX($A$13:A14)+1&gt;MAX('3.1 Input│B&amp;T'!$A$13:$A$990),"-",MAX($A$13:A14)+1)</f>
        <v>3</v>
      </c>
      <c r="B15" s="7" t="str">
        <f>CONCATENATE(IFERROR(VLOOKUP($A15,'3.0 Input│AMP'!$A$12:$Q$959,2,FALSE),""),IFERROR(VLOOKUP($A15,'3.1 Input│B&amp;T'!$A$13:$L$990,2,FALSE),""))</f>
        <v>Brooklyn Compressor Station</v>
      </c>
      <c r="C15" s="20">
        <f>IFERROR(IFERROR(VLOOKUP($A15,'3.0 Input│AMP'!$A$12:$Q$959,3,FALSE),VLOOKUP($A15,'3.1 Input│B&amp;T'!$A$13:$L$990,3,FALSE)),"-")</f>
        <v>204</v>
      </c>
      <c r="D15" s="6">
        <v>1</v>
      </c>
      <c r="E15" s="7" t="str">
        <f>IFERROR(IFERROR(VLOOKUP($A15,'3.0 Input│AMP'!$A$12:$Q$959,4,FALSE),VLOOKUP($A15,'3.1 Input│B&amp;T'!$A$13:$L$990,3,FALSE)),"-")</f>
        <v>VTS</v>
      </c>
      <c r="F15" s="38">
        <v>2016</v>
      </c>
      <c r="G15" s="21">
        <f>IFERROR(VLOOKUP($A15,'3.0 Input│AMP'!$A$12:$Q$959,COLUMN(G15),FALSE),0)+IFERROR(VLOOKUP($A15,'3.1 Input│B&amp;T'!$A$13:$L$990,COLUMN(G15),FALSE),0)</f>
        <v>0</v>
      </c>
      <c r="H15" s="21">
        <f>IFERROR(VLOOKUP($A15,'3.0 Input│AMP'!$A$12:$Q$959,COLUMN(H15),FALSE),0)+IFERROR(VLOOKUP($A15,'3.1 Input│B&amp;T'!$A$13:$L$990,COLUMN(H15),FALSE),0)</f>
        <v>0</v>
      </c>
      <c r="I15" s="21">
        <f>IFERROR(VLOOKUP($A15,'3.0 Input│AMP'!$A$12:$Q$959,COLUMN(I15),FALSE),0)+IFERROR(VLOOKUP($A15,'3.1 Input│B&amp;T'!$A$13:$L$990,COLUMN(I15),FALSE),0)</f>
        <v>2297362.2833333332</v>
      </c>
      <c r="J15" s="21">
        <f>IFERROR(VLOOKUP($A15,'3.0 Input│AMP'!$A$12:$Q$959,COLUMN(J15),FALSE),0)+IFERROR(VLOOKUP($A15,'3.1 Input│B&amp;T'!$A$13:$L$990,COLUMN(J15),FALSE),0)</f>
        <v>2297362.2833333332</v>
      </c>
      <c r="K15" s="21">
        <f>IFERROR(VLOOKUP($A15,'3.0 Input│AMP'!$A$12:$Q$959,COLUMN(K15),FALSE),0)+IFERROR(VLOOKUP($A15,'3.1 Input│B&amp;T'!$A$13:$L$990,COLUMN(K15),FALSE),0)</f>
        <v>2297362.2833333332</v>
      </c>
      <c r="L15" s="46">
        <f>IFERROR(VLOOKUP($A15,'3.0 Input│AMP'!$A$12:$Q$959,L$11,FALSE),0)+IFERROR(VLOOKUP($A15,'3.1 Input│B&amp;T'!$A$13:$O$990,COLUMN(L15),FALSE),0)</f>
        <v>0.25123360858402416</v>
      </c>
      <c r="M15" s="46">
        <f>IFERROR(VLOOKUP($A15,'3.0 Input│AMP'!$A$12:$Q$959,M$11,FALSE),0)+IFERROR(VLOOKUP($A15,'3.1 Input│B&amp;T'!$A$13:$O$990,COLUMN(M15),FALSE),0)</f>
        <v>0.28494431987606195</v>
      </c>
      <c r="N15" s="46">
        <f>IFERROR(VLOOKUP($A15,'3.0 Input│AMP'!$A$12:$Q$959,N$11,FALSE),0)+IFERROR(VLOOKUP($A15,'3.1 Input│B&amp;T'!$A$13:$O$990,COLUMN(N15),FALSE),0)+IFERROR(VLOOKUP($A15,'3.0 Input│AMP'!$A$12:$Q$959,N$11+1,FALSE),0)</f>
        <v>0.46382207153991395</v>
      </c>
      <c r="O15" s="46">
        <f>IFERROR(VLOOKUP($A15,'3.0 Input│AMP'!$A$12:$Q$959,O$11,FALSE),0)+IFERROR(VLOOKUP($A15,'3.1 Input│B&amp;T'!$A$13:$O$990,COLUMN(O15),FALSE),0)</f>
        <v>0</v>
      </c>
      <c r="P15" s="11"/>
      <c r="Q15" s="28">
        <f t="shared" si="0"/>
        <v>1</v>
      </c>
      <c r="R15" s="13"/>
    </row>
    <row r="16" spans="1:18" x14ac:dyDescent="0.25">
      <c r="A16" s="7">
        <f>IF(MAX($A$13:A15)+1&gt;MAX('3.1 Input│B&amp;T'!$A$13:$A$990),"-",MAX($A$13:A15)+1)</f>
        <v>4</v>
      </c>
      <c r="B16" s="7" t="str">
        <f>CONCATENATE(IFERROR(VLOOKUP($A16,'3.0 Input│AMP'!$A$12:$Q$959,2,FALSE),""),IFERROR(VLOOKUP($A16,'3.1 Input│B&amp;T'!$A$13:$L$990,2,FALSE),""))</f>
        <v>Compressor Station Vent Stack Upgrade (BCS, WCS, GCS, SCS)</v>
      </c>
      <c r="C16" s="20">
        <f>IFERROR(IFERROR(VLOOKUP($A16,'3.0 Input│AMP'!$A$12:$Q$959,3,FALSE),VLOOKUP($A16,'3.1 Input│B&amp;T'!$A$13:$L$990,3,FALSE)),"-")</f>
        <v>205</v>
      </c>
      <c r="D16" s="6">
        <v>1</v>
      </c>
      <c r="E16" s="7" t="str">
        <f>IFERROR(IFERROR(VLOOKUP($A16,'3.0 Input│AMP'!$A$12:$Q$959,4,FALSE),VLOOKUP($A16,'3.1 Input│B&amp;T'!$A$13:$L$990,3,FALSE)),"-")</f>
        <v>VTS</v>
      </c>
      <c r="F16" s="38">
        <v>2016</v>
      </c>
      <c r="G16" s="21">
        <f>IFERROR(VLOOKUP($A16,'3.0 Input│AMP'!$A$12:$Q$959,COLUMN(G16),FALSE),0)+IFERROR(VLOOKUP($A16,'3.1 Input│B&amp;T'!$A$13:$L$990,COLUMN(G16),FALSE),0)</f>
        <v>0</v>
      </c>
      <c r="H16" s="21">
        <f>IFERROR(VLOOKUP($A16,'3.0 Input│AMP'!$A$12:$Q$959,COLUMN(H16),FALSE),0)+IFERROR(VLOOKUP($A16,'3.1 Input│B&amp;T'!$A$13:$L$990,COLUMN(H16),FALSE),0)</f>
        <v>330397.71999999997</v>
      </c>
      <c r="I16" s="21">
        <f>IFERROR(VLOOKUP($A16,'3.0 Input│AMP'!$A$12:$Q$959,COLUMN(I16),FALSE),0)+IFERROR(VLOOKUP($A16,'3.1 Input│B&amp;T'!$A$13:$L$990,COLUMN(I16),FALSE),0)</f>
        <v>330397.71999999997</v>
      </c>
      <c r="J16" s="21">
        <f>IFERROR(VLOOKUP($A16,'3.0 Input│AMP'!$A$12:$Q$959,COLUMN(J16),FALSE),0)+IFERROR(VLOOKUP($A16,'3.1 Input│B&amp;T'!$A$13:$L$990,COLUMN(J16),FALSE),0)</f>
        <v>330397.71999999997</v>
      </c>
      <c r="K16" s="21">
        <f>IFERROR(VLOOKUP($A16,'3.0 Input│AMP'!$A$12:$Q$959,COLUMN(K16),FALSE),0)+IFERROR(VLOOKUP($A16,'3.1 Input│B&amp;T'!$A$13:$L$990,COLUMN(K16),FALSE),0)</f>
        <v>0</v>
      </c>
      <c r="L16" s="46">
        <f>IFERROR(VLOOKUP($A16,'3.0 Input│AMP'!$A$12:$Q$959,L$11,FALSE),0)+IFERROR(VLOOKUP($A16,'3.1 Input│B&amp;T'!$A$13:$O$990,COLUMN(L16),FALSE),0)</f>
        <v>0.23664122137404581</v>
      </c>
      <c r="M16" s="46">
        <f>IFERROR(VLOOKUP($A16,'3.0 Input│AMP'!$A$12:$Q$959,M$11,FALSE),0)+IFERROR(VLOOKUP($A16,'3.1 Input│B&amp;T'!$A$13:$O$990,COLUMN(M16),FALSE),0)</f>
        <v>0.26535392960137055</v>
      </c>
      <c r="N16" s="46">
        <f>IFERROR(VLOOKUP($A16,'3.0 Input│AMP'!$A$12:$Q$959,N$11,FALSE),0)+IFERROR(VLOOKUP($A16,'3.1 Input│B&amp;T'!$A$13:$O$990,COLUMN(N16),FALSE),0)+IFERROR(VLOOKUP($A16,'3.0 Input│AMP'!$A$12:$Q$959,N$11+1,FALSE),0)</f>
        <v>0.29622783111215173</v>
      </c>
      <c r="O16" s="46">
        <f>IFERROR(VLOOKUP($A16,'3.0 Input│AMP'!$A$12:$Q$959,O$11,FALSE),0)+IFERROR(VLOOKUP($A16,'3.1 Input│B&amp;T'!$A$13:$O$990,COLUMN(O16),FALSE),0)</f>
        <v>0.20177701791243191</v>
      </c>
      <c r="P16" s="11"/>
      <c r="Q16" s="28">
        <f t="shared" si="0"/>
        <v>1</v>
      </c>
      <c r="R16" s="13"/>
    </row>
    <row r="17" spans="1:18" x14ac:dyDescent="0.25">
      <c r="A17" s="7">
        <f>IF(MAX($A$13:A16)+1&gt;MAX('3.1 Input│B&amp;T'!$A$13:$A$990),"-",MAX($A$13:A16)+1)</f>
        <v>5</v>
      </c>
      <c r="B17" s="7" t="str">
        <f>CONCATENATE(IFERROR(VLOOKUP($A17,'3.0 Input│AMP'!$A$12:$Q$959,2,FALSE),""),IFERROR(VLOOKUP($A17,'3.1 Input│B&amp;T'!$A$13:$L$990,2,FALSE),""))</f>
        <v>Longford Odorant Pump Power Gas Upgrade</v>
      </c>
      <c r="C17" s="20">
        <f>IFERROR(IFERROR(VLOOKUP($A17,'3.0 Input│AMP'!$A$12:$Q$959,3,FALSE),VLOOKUP($A17,'3.1 Input│B&amp;T'!$A$13:$L$990,3,FALSE)),"-")</f>
        <v>206</v>
      </c>
      <c r="D17" s="6">
        <v>1</v>
      </c>
      <c r="E17" s="7" t="str">
        <f>IFERROR(IFERROR(VLOOKUP($A17,'3.0 Input│AMP'!$A$12:$Q$959,4,FALSE),VLOOKUP($A17,'3.1 Input│B&amp;T'!$A$13:$L$990,3,FALSE)),"-")</f>
        <v>VTS</v>
      </c>
      <c r="F17" s="38">
        <v>2016</v>
      </c>
      <c r="G17" s="21">
        <f>IFERROR(VLOOKUP($A17,'3.0 Input│AMP'!$A$12:$Q$959,COLUMN(G17),FALSE),0)+IFERROR(VLOOKUP($A17,'3.1 Input│B&amp;T'!$A$13:$L$990,COLUMN(G17),FALSE),0)</f>
        <v>75569.200000000012</v>
      </c>
      <c r="H17" s="21">
        <f>IFERROR(VLOOKUP($A17,'3.0 Input│AMP'!$A$12:$Q$959,COLUMN(H17),FALSE),0)+IFERROR(VLOOKUP($A17,'3.1 Input│B&amp;T'!$A$13:$L$990,COLUMN(H17),FALSE),0)</f>
        <v>0</v>
      </c>
      <c r="I17" s="21">
        <f>IFERROR(VLOOKUP($A17,'3.0 Input│AMP'!$A$12:$Q$959,COLUMN(I17),FALSE),0)+IFERROR(VLOOKUP($A17,'3.1 Input│B&amp;T'!$A$13:$L$990,COLUMN(I17),FALSE),0)</f>
        <v>0</v>
      </c>
      <c r="J17" s="21">
        <f>IFERROR(VLOOKUP($A17,'3.0 Input│AMP'!$A$12:$Q$959,COLUMN(J17),FALSE),0)+IFERROR(VLOOKUP($A17,'3.1 Input│B&amp;T'!$A$13:$L$990,COLUMN(J17),FALSE),0)</f>
        <v>0</v>
      </c>
      <c r="K17" s="21">
        <f>IFERROR(VLOOKUP($A17,'3.0 Input│AMP'!$A$12:$Q$959,COLUMN(K17),FALSE),0)+IFERROR(VLOOKUP($A17,'3.1 Input│B&amp;T'!$A$13:$L$990,COLUMN(K17),FALSE),0)</f>
        <v>0</v>
      </c>
      <c r="L17" s="46">
        <f>IFERROR(VLOOKUP($A17,'3.0 Input│AMP'!$A$12:$Q$959,L$11,FALSE),0)+IFERROR(VLOOKUP($A17,'3.1 Input│B&amp;T'!$A$13:$O$990,COLUMN(L17),FALSE),0)</f>
        <v>0.28571428571428575</v>
      </c>
      <c r="M17" s="46">
        <f>IFERROR(VLOOKUP($A17,'3.0 Input│AMP'!$A$12:$Q$959,M$11,FALSE),0)+IFERROR(VLOOKUP($A17,'3.1 Input│B&amp;T'!$A$13:$O$990,COLUMN(M17),FALSE),0)</f>
        <v>0.33540119519592637</v>
      </c>
      <c r="N17" s="46">
        <f>IFERROR(VLOOKUP($A17,'3.0 Input│AMP'!$A$12:$Q$959,N$11,FALSE),0)+IFERROR(VLOOKUP($A17,'3.1 Input│B&amp;T'!$A$13:$O$990,COLUMN(N17),FALSE),0)+IFERROR(VLOOKUP($A17,'3.0 Input│AMP'!$A$12:$Q$959,N$11+1,FALSE),0)</f>
        <v>0.32828189262292046</v>
      </c>
      <c r="O17" s="46">
        <f>IFERROR(VLOOKUP($A17,'3.0 Input│AMP'!$A$12:$Q$959,O$11,FALSE),0)+IFERROR(VLOOKUP($A17,'3.1 Input│B&amp;T'!$A$13:$O$990,COLUMN(O17),FALSE),0)</f>
        <v>5.0602626466867459E-2</v>
      </c>
      <c r="P17" s="11"/>
      <c r="Q17" s="28">
        <f t="shared" si="0"/>
        <v>1.0000000000000002</v>
      </c>
      <c r="R17" s="13"/>
    </row>
    <row r="18" spans="1:18" x14ac:dyDescent="0.25">
      <c r="A18" s="7">
        <f>IF(MAX($A$13:A17)+1&gt;MAX('3.1 Input│B&amp;T'!$A$13:$A$990),"-",MAX($A$13:A17)+1)</f>
        <v>6</v>
      </c>
      <c r="B18" s="7" t="str">
        <f>CONCATENATE(IFERROR(VLOOKUP($A18,'3.0 Input│AMP'!$A$12:$Q$959,2,FALSE),""),IFERROR(VLOOKUP($A18,'3.1 Input│B&amp;T'!$A$13:$L$990,2,FALSE),""))</f>
        <v>GCS compressor unit vent valves &amp; actuators replacement</v>
      </c>
      <c r="C18" s="20" t="str">
        <f>IFERROR(IFERROR(VLOOKUP($A18,'3.0 Input│AMP'!$A$12:$Q$959,3,FALSE),VLOOKUP($A18,'3.1 Input│B&amp;T'!$A$13:$L$990,3,FALSE)),"-")</f>
        <v>207a</v>
      </c>
      <c r="D18" s="6">
        <v>1</v>
      </c>
      <c r="E18" s="7" t="str">
        <f>IFERROR(IFERROR(VLOOKUP($A18,'3.0 Input│AMP'!$A$12:$Q$959,4,FALSE),VLOOKUP($A18,'3.1 Input│B&amp;T'!$A$13:$L$990,3,FALSE)),"-")</f>
        <v>VTS</v>
      </c>
      <c r="F18" s="38">
        <v>2016</v>
      </c>
      <c r="G18" s="21">
        <f>IFERROR(VLOOKUP($A18,'3.0 Input│AMP'!$A$12:$Q$959,COLUMN(G18),FALSE),0)+IFERROR(VLOOKUP($A18,'3.1 Input│B&amp;T'!$A$13:$L$990,COLUMN(G18),FALSE),0)</f>
        <v>139391.85999999999</v>
      </c>
      <c r="H18" s="21">
        <f>IFERROR(VLOOKUP($A18,'3.0 Input│AMP'!$A$12:$Q$959,COLUMN(H18),FALSE),0)+IFERROR(VLOOKUP($A18,'3.1 Input│B&amp;T'!$A$13:$L$990,COLUMN(H18),FALSE),0)</f>
        <v>0</v>
      </c>
      <c r="I18" s="21">
        <f>IFERROR(VLOOKUP($A18,'3.0 Input│AMP'!$A$12:$Q$959,COLUMN(I18),FALSE),0)+IFERROR(VLOOKUP($A18,'3.1 Input│B&amp;T'!$A$13:$L$990,COLUMN(I18),FALSE),0)</f>
        <v>0</v>
      </c>
      <c r="J18" s="21">
        <f>IFERROR(VLOOKUP($A18,'3.0 Input│AMP'!$A$12:$Q$959,COLUMN(J18),FALSE),0)+IFERROR(VLOOKUP($A18,'3.1 Input│B&amp;T'!$A$13:$L$990,COLUMN(J18),FALSE),0)</f>
        <v>0</v>
      </c>
      <c r="K18" s="21">
        <f>IFERROR(VLOOKUP($A18,'3.0 Input│AMP'!$A$12:$Q$959,COLUMN(K18),FALSE),0)+IFERROR(VLOOKUP($A18,'3.1 Input│B&amp;T'!$A$13:$L$990,COLUMN(K18),FALSE),0)</f>
        <v>0</v>
      </c>
      <c r="L18" s="46">
        <f>IFERROR(VLOOKUP($A18,'3.0 Input│AMP'!$A$12:$Q$959,L$11,FALSE),0)+IFERROR(VLOOKUP($A18,'3.1 Input│B&amp;T'!$A$13:$O$990,COLUMN(L18),FALSE),0)</f>
        <v>0.23664122137404583</v>
      </c>
      <c r="M18" s="46">
        <f>IFERROR(VLOOKUP($A18,'3.0 Input│AMP'!$A$12:$Q$959,M$11,FALSE),0)+IFERROR(VLOOKUP($A18,'3.1 Input│B&amp;T'!$A$13:$O$990,COLUMN(M18),FALSE),0)</f>
        <v>0.28726211128827756</v>
      </c>
      <c r="N18" s="46">
        <f>IFERROR(VLOOKUP($A18,'3.0 Input│AMP'!$A$12:$Q$959,N$11,FALSE),0)+IFERROR(VLOOKUP($A18,'3.1 Input│B&amp;T'!$A$13:$O$990,COLUMN(N18),FALSE),0)+IFERROR(VLOOKUP($A18,'3.0 Input│AMP'!$A$12:$Q$959,N$11+1,FALSE),0)</f>
        <v>0.47609666733767675</v>
      </c>
      <c r="O18" s="46">
        <f>IFERROR(VLOOKUP($A18,'3.0 Input│AMP'!$A$12:$Q$959,O$11,FALSE),0)+IFERROR(VLOOKUP($A18,'3.1 Input│B&amp;T'!$A$13:$O$990,COLUMN(O18),FALSE),0)</f>
        <v>0</v>
      </c>
      <c r="P18" s="11"/>
      <c r="Q18" s="28">
        <f t="shared" si="0"/>
        <v>1</v>
      </c>
      <c r="R18" s="13"/>
    </row>
    <row r="19" spans="1:18" x14ac:dyDescent="0.25">
      <c r="A19" s="7">
        <f>IF(MAX($A$13:A18)+1&gt;MAX('3.1 Input│B&amp;T'!$A$13:$A$990),"-",MAX($A$13:A18)+1)</f>
        <v>7</v>
      </c>
      <c r="B19" s="7" t="str">
        <f>CONCATENATE(IFERROR(VLOOKUP($A19,'3.0 Input│AMP'!$A$12:$Q$959,2,FALSE),""),IFERROR(VLOOKUP($A19,'3.1 Input│B&amp;T'!$A$13:$L$990,2,FALSE),""))</f>
        <v>GCS unit discharge and station manifold check valves replacement</v>
      </c>
      <c r="C19" s="20" t="str">
        <f>IFERROR(IFERROR(VLOOKUP($A19,'3.0 Input│AMP'!$A$12:$Q$959,3,FALSE),VLOOKUP($A19,'3.1 Input│B&amp;T'!$A$13:$L$990,3,FALSE)),"-")</f>
        <v>207b</v>
      </c>
      <c r="D19" s="6">
        <v>1</v>
      </c>
      <c r="E19" s="7" t="str">
        <f>IFERROR(IFERROR(VLOOKUP($A19,'3.0 Input│AMP'!$A$12:$Q$959,4,FALSE),VLOOKUP($A19,'3.1 Input│B&amp;T'!$A$13:$L$990,3,FALSE)),"-")</f>
        <v>VTS</v>
      </c>
      <c r="F19" s="38">
        <v>2016</v>
      </c>
      <c r="G19" s="21">
        <f>IFERROR(VLOOKUP($A19,'3.0 Input│AMP'!$A$12:$Q$959,COLUMN(G19),FALSE),0)+IFERROR(VLOOKUP($A19,'3.1 Input│B&amp;T'!$A$13:$L$990,COLUMN(G19),FALSE),0)</f>
        <v>0</v>
      </c>
      <c r="H19" s="21">
        <f>IFERROR(VLOOKUP($A19,'3.0 Input│AMP'!$A$12:$Q$959,COLUMN(H19),FALSE),0)+IFERROR(VLOOKUP($A19,'3.1 Input│B&amp;T'!$A$13:$L$990,COLUMN(H19),FALSE),0)</f>
        <v>0</v>
      </c>
      <c r="I19" s="21">
        <f>IFERROR(VLOOKUP($A19,'3.0 Input│AMP'!$A$12:$Q$959,COLUMN(I19),FALSE),0)+IFERROR(VLOOKUP($A19,'3.1 Input│B&amp;T'!$A$13:$L$990,COLUMN(I19),FALSE),0)</f>
        <v>901953.34000000008</v>
      </c>
      <c r="J19" s="21">
        <f>IFERROR(VLOOKUP($A19,'3.0 Input│AMP'!$A$12:$Q$959,COLUMN(J19),FALSE),0)+IFERROR(VLOOKUP($A19,'3.1 Input│B&amp;T'!$A$13:$L$990,COLUMN(J19),FALSE),0)</f>
        <v>0</v>
      </c>
      <c r="K19" s="21">
        <f>IFERROR(VLOOKUP($A19,'3.0 Input│AMP'!$A$12:$Q$959,COLUMN(K19),FALSE),0)+IFERROR(VLOOKUP($A19,'3.1 Input│B&amp;T'!$A$13:$L$990,COLUMN(K19),FALSE),0)</f>
        <v>0</v>
      </c>
      <c r="L19" s="46">
        <f>IFERROR(VLOOKUP($A19,'3.0 Input│AMP'!$A$12:$Q$959,L$11,FALSE),0)+IFERROR(VLOOKUP($A19,'3.1 Input│B&amp;T'!$A$13:$O$990,COLUMN(L19),FALSE),0)</f>
        <v>0.24644217183119474</v>
      </c>
      <c r="M19" s="46">
        <f>IFERROR(VLOOKUP($A19,'3.0 Input│AMP'!$A$12:$Q$959,M$11,FALSE),0)+IFERROR(VLOOKUP($A19,'3.1 Input│B&amp;T'!$A$13:$O$990,COLUMN(M19),FALSE),0)</f>
        <v>0.18776581059060107</v>
      </c>
      <c r="N19" s="46">
        <f>IFERROR(VLOOKUP($A19,'3.0 Input│AMP'!$A$12:$Q$959,N$11,FALSE),0)+IFERROR(VLOOKUP($A19,'3.1 Input│B&amp;T'!$A$13:$O$990,COLUMN(N19),FALSE),0)+IFERROR(VLOOKUP($A19,'3.0 Input│AMP'!$A$12:$Q$959,N$11+1,FALSE),0)</f>
        <v>0.56579201757820419</v>
      </c>
      <c r="O19" s="46">
        <f>IFERROR(VLOOKUP($A19,'3.0 Input│AMP'!$A$12:$Q$959,O$11,FALSE),0)+IFERROR(VLOOKUP($A19,'3.1 Input│B&amp;T'!$A$13:$O$990,COLUMN(O19),FALSE),0)</f>
        <v>0</v>
      </c>
      <c r="P19" s="11"/>
      <c r="Q19" s="28">
        <f t="shared" si="0"/>
        <v>1</v>
      </c>
      <c r="R19" s="13"/>
    </row>
    <row r="20" spans="1:18" x14ac:dyDescent="0.25">
      <c r="A20" s="7">
        <f>IF(MAX($A$13:A19)+1&gt;MAX('3.1 Input│B&amp;T'!$A$13:$A$990),"-",MAX($A$13:A19)+1)</f>
        <v>8</v>
      </c>
      <c r="B20" s="7" t="str">
        <f>CONCATENATE(IFERROR(VLOOKUP($A20,'3.0 Input│AMP'!$A$12:$Q$959,2,FALSE),""),IFERROR(VLOOKUP($A20,'3.1 Input│B&amp;T'!$A$13:$L$990,2,FALSE),""))</f>
        <v>GCS Decomm &amp; removal of turbine oil reservoir &amp; auto fill system</v>
      </c>
      <c r="C20" s="20" t="str">
        <f>IFERROR(IFERROR(VLOOKUP($A20,'3.0 Input│AMP'!$A$12:$Q$959,3,FALSE),VLOOKUP($A20,'3.1 Input│B&amp;T'!$A$13:$L$990,3,FALSE)),"-")</f>
        <v>207c</v>
      </c>
      <c r="D20" s="6">
        <v>1</v>
      </c>
      <c r="E20" s="7" t="str">
        <f>IFERROR(IFERROR(VLOOKUP($A20,'3.0 Input│AMP'!$A$12:$Q$959,4,FALSE),VLOOKUP($A20,'3.1 Input│B&amp;T'!$A$13:$L$990,3,FALSE)),"-")</f>
        <v>VTS</v>
      </c>
      <c r="F20" s="38">
        <v>2016</v>
      </c>
      <c r="G20" s="21">
        <f>IFERROR(VLOOKUP($A20,'3.0 Input│AMP'!$A$12:$Q$959,COLUMN(G20),FALSE),0)+IFERROR(VLOOKUP($A20,'3.1 Input│B&amp;T'!$A$13:$L$990,COLUMN(G20),FALSE),0)</f>
        <v>0</v>
      </c>
      <c r="H20" s="21">
        <f>IFERROR(VLOOKUP($A20,'3.0 Input│AMP'!$A$12:$Q$959,COLUMN(H20),FALSE),0)+IFERROR(VLOOKUP($A20,'3.1 Input│B&amp;T'!$A$13:$L$990,COLUMN(H20),FALSE),0)</f>
        <v>87971.739999999991</v>
      </c>
      <c r="I20" s="21">
        <f>IFERROR(VLOOKUP($A20,'3.0 Input│AMP'!$A$12:$Q$959,COLUMN(I20),FALSE),0)+IFERROR(VLOOKUP($A20,'3.1 Input│B&amp;T'!$A$13:$L$990,COLUMN(I20),FALSE),0)</f>
        <v>0</v>
      </c>
      <c r="J20" s="21">
        <f>IFERROR(VLOOKUP($A20,'3.0 Input│AMP'!$A$12:$Q$959,COLUMN(J20),FALSE),0)+IFERROR(VLOOKUP($A20,'3.1 Input│B&amp;T'!$A$13:$L$990,COLUMN(J20),FALSE),0)</f>
        <v>0</v>
      </c>
      <c r="K20" s="21">
        <f>IFERROR(VLOOKUP($A20,'3.0 Input│AMP'!$A$12:$Q$959,COLUMN(K20),FALSE),0)+IFERROR(VLOOKUP($A20,'3.1 Input│B&amp;T'!$A$13:$L$990,COLUMN(K20),FALSE),0)</f>
        <v>0</v>
      </c>
      <c r="L20" s="46">
        <f>IFERROR(VLOOKUP($A20,'3.0 Input│AMP'!$A$12:$Q$959,L$11,FALSE),0)+IFERROR(VLOOKUP($A20,'3.1 Input│B&amp;T'!$A$13:$O$990,COLUMN(L20),FALSE),0)</f>
        <v>0.23664122137404581</v>
      </c>
      <c r="M20" s="46">
        <f>IFERROR(VLOOKUP($A20,'3.0 Input│AMP'!$A$12:$Q$959,M$11,FALSE),0)+IFERROR(VLOOKUP($A20,'3.1 Input│B&amp;T'!$A$13:$O$990,COLUMN(M20),FALSE),0)</f>
        <v>0.75595867491082924</v>
      </c>
      <c r="N20" s="46">
        <f>IFERROR(VLOOKUP($A20,'3.0 Input│AMP'!$A$12:$Q$959,N$11,FALSE),0)+IFERROR(VLOOKUP($A20,'3.1 Input│B&amp;T'!$A$13:$O$990,COLUMN(N20),FALSE),0)+IFERROR(VLOOKUP($A20,'3.0 Input│AMP'!$A$12:$Q$959,N$11+1,FALSE),0)</f>
        <v>7.4001037151248793E-3</v>
      </c>
      <c r="O20" s="46">
        <f>IFERROR(VLOOKUP($A20,'3.0 Input│AMP'!$A$12:$Q$959,O$11,FALSE),0)+IFERROR(VLOOKUP($A20,'3.1 Input│B&amp;T'!$A$13:$O$990,COLUMN(O20),FALSE),0)</f>
        <v>0</v>
      </c>
      <c r="P20" s="11"/>
      <c r="Q20" s="28">
        <f t="shared" si="0"/>
        <v>0.99999999999999989</v>
      </c>
      <c r="R20" s="13"/>
    </row>
    <row r="21" spans="1:18" x14ac:dyDescent="0.25">
      <c r="A21" s="7">
        <f>IF(MAX($A$13:A20)+1&gt;MAX('3.1 Input│B&amp;T'!$A$13:$A$990),"-",MAX($A$13:A20)+1)</f>
        <v>9</v>
      </c>
      <c r="B21" s="7" t="str">
        <f>CONCATENATE(IFERROR(VLOOKUP($A21,'3.0 Input│AMP'!$A$12:$Q$959,2,FALSE),""),IFERROR(VLOOKUP($A21,'3.1 Input│B&amp;T'!$A$13:$L$990,2,FALSE),""))</f>
        <v>BCS Instrument Air reliability upgrade</v>
      </c>
      <c r="C21" s="20">
        <f>IFERROR(IFERROR(VLOOKUP($A21,'3.0 Input│AMP'!$A$12:$Q$959,3,FALSE),VLOOKUP($A21,'3.1 Input│B&amp;T'!$A$13:$L$990,3,FALSE)),"-")</f>
        <v>208</v>
      </c>
      <c r="D21" s="6">
        <v>1</v>
      </c>
      <c r="E21" s="7" t="str">
        <f>IFERROR(IFERROR(VLOOKUP($A21,'3.0 Input│AMP'!$A$12:$Q$959,4,FALSE),VLOOKUP($A21,'3.1 Input│B&amp;T'!$A$13:$L$990,3,FALSE)),"-")</f>
        <v>VTS</v>
      </c>
      <c r="F21" s="38">
        <v>2016</v>
      </c>
      <c r="G21" s="21">
        <f>IFERROR(VLOOKUP($A21,'3.0 Input│AMP'!$A$12:$Q$959,COLUMN(G21),FALSE),0)+IFERROR(VLOOKUP($A21,'3.1 Input│B&amp;T'!$A$13:$L$990,COLUMN(G21),FALSE),0)</f>
        <v>93782.9</v>
      </c>
      <c r="H21" s="21">
        <f>IFERROR(VLOOKUP($A21,'3.0 Input│AMP'!$A$12:$Q$959,COLUMN(H21),FALSE),0)+IFERROR(VLOOKUP($A21,'3.1 Input│B&amp;T'!$A$13:$L$990,COLUMN(H21),FALSE),0)</f>
        <v>0</v>
      </c>
      <c r="I21" s="21">
        <f>IFERROR(VLOOKUP($A21,'3.0 Input│AMP'!$A$12:$Q$959,COLUMN(I21),FALSE),0)+IFERROR(VLOOKUP($A21,'3.1 Input│B&amp;T'!$A$13:$L$990,COLUMN(I21),FALSE),0)</f>
        <v>0</v>
      </c>
      <c r="J21" s="21">
        <f>IFERROR(VLOOKUP($A21,'3.0 Input│AMP'!$A$12:$Q$959,COLUMN(J21),FALSE),0)+IFERROR(VLOOKUP($A21,'3.1 Input│B&amp;T'!$A$13:$L$990,COLUMN(J21),FALSE),0)</f>
        <v>0</v>
      </c>
      <c r="K21" s="21">
        <f>IFERROR(VLOOKUP($A21,'3.0 Input│AMP'!$A$12:$Q$959,COLUMN(K21),FALSE),0)+IFERROR(VLOOKUP($A21,'3.1 Input│B&amp;T'!$A$13:$L$990,COLUMN(K21),FALSE),0)</f>
        <v>0</v>
      </c>
      <c r="L21" s="46">
        <f>IFERROR(VLOOKUP($A21,'3.0 Input│AMP'!$A$12:$Q$959,L$11,FALSE),0)+IFERROR(VLOOKUP($A21,'3.1 Input│B&amp;T'!$A$13:$O$990,COLUMN(L21),FALSE),0)</f>
        <v>0.23664122137404583</v>
      </c>
      <c r="M21" s="46">
        <f>IFERROR(VLOOKUP($A21,'3.0 Input│AMP'!$A$12:$Q$959,M$11,FALSE),0)+IFERROR(VLOOKUP($A21,'3.1 Input│B&amp;T'!$A$13:$O$990,COLUMN(M21),FALSE),0)</f>
        <v>0.48403280342151933</v>
      </c>
      <c r="N21" s="46">
        <f>IFERROR(VLOOKUP($A21,'3.0 Input│AMP'!$A$12:$Q$959,N$11,FALSE),0)+IFERROR(VLOOKUP($A21,'3.1 Input│B&amp;T'!$A$13:$O$990,COLUMN(N21),FALSE),0)+IFERROR(VLOOKUP($A21,'3.0 Input│AMP'!$A$12:$Q$959,N$11+1,FALSE),0)</f>
        <v>0.27932597520443492</v>
      </c>
      <c r="O21" s="46">
        <f>IFERROR(VLOOKUP($A21,'3.0 Input│AMP'!$A$12:$Q$959,O$11,FALSE),0)+IFERROR(VLOOKUP($A21,'3.1 Input│B&amp;T'!$A$13:$O$990,COLUMN(O21),FALSE),0)</f>
        <v>0</v>
      </c>
      <c r="P21" s="11"/>
      <c r="Q21" s="28">
        <f t="shared" si="0"/>
        <v>1</v>
      </c>
      <c r="R21" s="13"/>
    </row>
    <row r="22" spans="1:18" x14ac:dyDescent="0.25">
      <c r="A22" s="7">
        <f>IF(MAX($A$13:A21)+1&gt;MAX('3.1 Input│B&amp;T'!$A$13:$A$990),"-",MAX($A$13:A21)+1)</f>
        <v>10</v>
      </c>
      <c r="B22" s="7" t="str">
        <f>CONCATENATE(IFERROR(VLOOKUP($A22,'3.0 Input│AMP'!$A$12:$Q$959,2,FALSE),""),IFERROR(VLOOKUP($A22,'3.1 Input│B&amp;T'!$A$13:$L$990,2,FALSE),""))</f>
        <v>Compressor lagging and pipe coating replacement (expand to GCS, Springhurst/BCS12/WCS A/WCS B, Euroa)</v>
      </c>
      <c r="C22" s="20">
        <f>IFERROR(IFERROR(VLOOKUP($A22,'3.0 Input│AMP'!$A$12:$Q$959,3,FALSE),VLOOKUP($A22,'3.1 Input│B&amp;T'!$A$13:$L$990,3,FALSE)),"-")</f>
        <v>209</v>
      </c>
      <c r="D22" s="6">
        <v>1</v>
      </c>
      <c r="E22" s="7" t="str">
        <f>IFERROR(IFERROR(VLOOKUP($A22,'3.0 Input│AMP'!$A$12:$Q$959,4,FALSE),VLOOKUP($A22,'3.1 Input│B&amp;T'!$A$13:$L$990,3,FALSE)),"-")</f>
        <v>VTS</v>
      </c>
      <c r="F22" s="38">
        <v>2016</v>
      </c>
      <c r="G22" s="21">
        <f>IFERROR(VLOOKUP($A22,'3.0 Input│AMP'!$A$12:$Q$959,COLUMN(G22),FALSE),0)+IFERROR(VLOOKUP($A22,'3.1 Input│B&amp;T'!$A$13:$L$990,COLUMN(G22),FALSE),0)</f>
        <v>144918.75</v>
      </c>
      <c r="H22" s="21">
        <f>IFERROR(VLOOKUP($A22,'3.0 Input│AMP'!$A$12:$Q$959,COLUMN(H22),FALSE),0)+IFERROR(VLOOKUP($A22,'3.1 Input│B&amp;T'!$A$13:$L$990,COLUMN(H22),FALSE),0)</f>
        <v>144918.75</v>
      </c>
      <c r="I22" s="21">
        <f>IFERROR(VLOOKUP($A22,'3.0 Input│AMP'!$A$12:$Q$959,COLUMN(I22),FALSE),0)+IFERROR(VLOOKUP($A22,'3.1 Input│B&amp;T'!$A$13:$L$990,COLUMN(I22),FALSE),0)</f>
        <v>144918.75</v>
      </c>
      <c r="J22" s="21">
        <f>IFERROR(VLOOKUP($A22,'3.0 Input│AMP'!$A$12:$Q$959,COLUMN(J22),FALSE),0)+IFERROR(VLOOKUP($A22,'3.1 Input│B&amp;T'!$A$13:$L$990,COLUMN(J22),FALSE),0)</f>
        <v>144918.75</v>
      </c>
      <c r="K22" s="21">
        <f>IFERROR(VLOOKUP($A22,'3.0 Input│AMP'!$A$12:$Q$959,COLUMN(K22),FALSE),0)+IFERROR(VLOOKUP($A22,'3.1 Input│B&amp;T'!$A$13:$L$990,COLUMN(K22),FALSE),0)</f>
        <v>144918.75</v>
      </c>
      <c r="L22" s="46">
        <f>IFERROR(VLOOKUP($A22,'3.0 Input│AMP'!$A$12:$Q$959,L$11,FALSE),0)+IFERROR(VLOOKUP($A22,'3.1 Input│B&amp;T'!$A$13:$O$990,COLUMN(L22),FALSE),0)</f>
        <v>0.23664122137404581</v>
      </c>
      <c r="M22" s="46">
        <f>IFERROR(VLOOKUP($A22,'3.0 Input│AMP'!$A$12:$Q$959,M$11,FALSE),0)+IFERROR(VLOOKUP($A22,'3.1 Input│B&amp;T'!$A$13:$O$990,COLUMN(M22),FALSE),0)</f>
        <v>0.76335877862595425</v>
      </c>
      <c r="N22" s="46">
        <f>IFERROR(VLOOKUP($A22,'3.0 Input│AMP'!$A$12:$Q$959,N$11,FALSE),0)+IFERROR(VLOOKUP($A22,'3.1 Input│B&amp;T'!$A$13:$O$990,COLUMN(N22),FALSE),0)+IFERROR(VLOOKUP($A22,'3.0 Input│AMP'!$A$12:$Q$959,N$11+1,FALSE),0)</f>
        <v>0</v>
      </c>
      <c r="O22" s="46">
        <f>IFERROR(VLOOKUP($A22,'3.0 Input│AMP'!$A$12:$Q$959,O$11,FALSE),0)+IFERROR(VLOOKUP($A22,'3.1 Input│B&amp;T'!$A$13:$O$990,COLUMN(O22),FALSE),0)</f>
        <v>0</v>
      </c>
      <c r="P22" s="11"/>
      <c r="Q22" s="28">
        <f t="shared" si="0"/>
        <v>1</v>
      </c>
      <c r="R22" s="13"/>
    </row>
    <row r="23" spans="1:18" x14ac:dyDescent="0.25">
      <c r="A23" s="7">
        <f>IF(MAX($A$13:A22)+1&gt;MAX('3.1 Input│B&amp;T'!$A$13:$A$990),"-",MAX($A$13:A22)+1)</f>
        <v>11</v>
      </c>
      <c r="B23" s="7" t="str">
        <f>CONCATENATE(IFERROR(VLOOKUP($A23,'3.0 Input│AMP'!$A$12:$Q$959,2,FALSE),""),IFERROR(VLOOKUP($A23,'3.1 Input│B&amp;T'!$A$13:$L$990,2,FALSE),""))</f>
        <v>Storage shed-Dandenong, Wollert &amp; Springhurst</v>
      </c>
      <c r="C23" s="20">
        <f>IFERROR(IFERROR(VLOOKUP($A23,'3.0 Input│AMP'!$A$12:$Q$959,3,FALSE),VLOOKUP($A23,'3.1 Input│B&amp;T'!$A$13:$L$990,3,FALSE)),"-")</f>
        <v>210</v>
      </c>
      <c r="D23" s="6">
        <v>1</v>
      </c>
      <c r="E23" s="7" t="str">
        <f>IFERROR(IFERROR(VLOOKUP($A23,'3.0 Input│AMP'!$A$12:$Q$959,4,FALSE),VLOOKUP($A23,'3.1 Input│B&amp;T'!$A$13:$L$990,3,FALSE)),"-")</f>
        <v>Victoria</v>
      </c>
      <c r="F23" s="38">
        <v>2016</v>
      </c>
      <c r="G23" s="21">
        <f>IFERROR(VLOOKUP($A23,'3.0 Input│AMP'!$A$12:$Q$959,COLUMN(G23),FALSE),0)+IFERROR(VLOOKUP($A23,'3.1 Input│B&amp;T'!$A$13:$L$990,COLUMN(G23),FALSE),0)</f>
        <v>0</v>
      </c>
      <c r="H23" s="21">
        <f>IFERROR(VLOOKUP($A23,'3.0 Input│AMP'!$A$12:$Q$959,COLUMN(H23),FALSE),0)+IFERROR(VLOOKUP($A23,'3.1 Input│B&amp;T'!$A$13:$L$990,COLUMN(H23),FALSE),0)</f>
        <v>648767</v>
      </c>
      <c r="I23" s="21">
        <f>IFERROR(VLOOKUP($A23,'3.0 Input│AMP'!$A$12:$Q$959,COLUMN(I23),FALSE),0)+IFERROR(VLOOKUP($A23,'3.1 Input│B&amp;T'!$A$13:$L$990,COLUMN(I23),FALSE),0)</f>
        <v>648767</v>
      </c>
      <c r="J23" s="21">
        <f>IFERROR(VLOOKUP($A23,'3.0 Input│AMP'!$A$12:$Q$959,COLUMN(J23),FALSE),0)+IFERROR(VLOOKUP($A23,'3.1 Input│B&amp;T'!$A$13:$L$990,COLUMN(J23),FALSE),0)</f>
        <v>648767</v>
      </c>
      <c r="K23" s="21">
        <f>IFERROR(VLOOKUP($A23,'3.0 Input│AMP'!$A$12:$Q$959,COLUMN(K23),FALSE),0)+IFERROR(VLOOKUP($A23,'3.1 Input│B&amp;T'!$A$13:$L$990,COLUMN(K23),FALSE),0)</f>
        <v>0</v>
      </c>
      <c r="L23" s="46">
        <f>IFERROR(VLOOKUP($A23,'3.0 Input│AMP'!$A$12:$Q$959,L$11,FALSE),0)+IFERROR(VLOOKUP($A23,'3.1 Input│B&amp;T'!$A$13:$O$990,COLUMN(L23),FALSE),0)</f>
        <v>0.2857142857142857</v>
      </c>
      <c r="M23" s="46">
        <f>IFERROR(VLOOKUP($A23,'3.0 Input│AMP'!$A$12:$Q$959,M$11,FALSE),0)+IFERROR(VLOOKUP($A23,'3.1 Input│B&amp;T'!$A$13:$O$990,COLUMN(M23),FALSE),0)</f>
        <v>0.7142857142857143</v>
      </c>
      <c r="N23" s="46">
        <f>IFERROR(VLOOKUP($A23,'3.0 Input│AMP'!$A$12:$Q$959,N$11,FALSE),0)+IFERROR(VLOOKUP($A23,'3.1 Input│B&amp;T'!$A$13:$O$990,COLUMN(N23),FALSE),0)+IFERROR(VLOOKUP($A23,'3.0 Input│AMP'!$A$12:$Q$959,N$11+1,FALSE),0)</f>
        <v>0</v>
      </c>
      <c r="O23" s="46">
        <f>IFERROR(VLOOKUP($A23,'3.0 Input│AMP'!$A$12:$Q$959,O$11,FALSE),0)+IFERROR(VLOOKUP($A23,'3.1 Input│B&amp;T'!$A$13:$O$990,COLUMN(O23),FALSE),0)</f>
        <v>0</v>
      </c>
      <c r="P23" s="11"/>
      <c r="Q23" s="28">
        <f t="shared" si="0"/>
        <v>1</v>
      </c>
      <c r="R23" s="13"/>
    </row>
    <row r="24" spans="1:18" x14ac:dyDescent="0.25">
      <c r="A24" s="7">
        <f>IF(MAX($A$13:A23)+1&gt;MAX('3.1 Input│B&amp;T'!$A$13:$A$990),"-",MAX($A$13:A23)+1)</f>
        <v>12</v>
      </c>
      <c r="B24" s="7" t="str">
        <f>CONCATENATE(IFERROR(VLOOKUP($A24,'3.0 Input│AMP'!$A$12:$Q$959,2,FALSE),""),IFERROR(VLOOKUP($A24,'3.1 Input│B&amp;T'!$A$13:$L$990,2,FALSE),""))</f>
        <v>Iona CS aftercooler augmentation</v>
      </c>
      <c r="C24" s="20">
        <f>IFERROR(IFERROR(VLOOKUP($A24,'3.0 Input│AMP'!$A$12:$Q$959,3,FALSE),VLOOKUP($A24,'3.1 Input│B&amp;T'!$A$13:$L$990,3,FALSE)),"-")</f>
        <v>211</v>
      </c>
      <c r="D24" s="6">
        <v>1</v>
      </c>
      <c r="E24" s="7" t="str">
        <f>IFERROR(IFERROR(VLOOKUP($A24,'3.0 Input│AMP'!$A$12:$Q$959,4,FALSE),VLOOKUP($A24,'3.1 Input│B&amp;T'!$A$13:$L$990,3,FALSE)),"-")</f>
        <v>VTS</v>
      </c>
      <c r="F24" s="38">
        <v>2016</v>
      </c>
      <c r="G24" s="21">
        <f>IFERROR(VLOOKUP($A24,'3.0 Input│AMP'!$A$12:$Q$959,COLUMN(G24),FALSE),0)+IFERROR(VLOOKUP($A24,'3.1 Input│B&amp;T'!$A$13:$L$990,COLUMN(G24),FALSE),0)</f>
        <v>0</v>
      </c>
      <c r="H24" s="21">
        <f>IFERROR(VLOOKUP($A24,'3.0 Input│AMP'!$A$12:$Q$959,COLUMN(H24),FALSE),0)+IFERROR(VLOOKUP($A24,'3.1 Input│B&amp;T'!$A$13:$L$990,COLUMN(H24),FALSE),0)</f>
        <v>0</v>
      </c>
      <c r="I24" s="21">
        <f>IFERROR(VLOOKUP($A24,'3.0 Input│AMP'!$A$12:$Q$959,COLUMN(I24),FALSE),0)+IFERROR(VLOOKUP($A24,'3.1 Input│B&amp;T'!$A$13:$L$990,COLUMN(I24),FALSE),0)</f>
        <v>0</v>
      </c>
      <c r="J24" s="21">
        <f>IFERROR(VLOOKUP($A24,'3.0 Input│AMP'!$A$12:$Q$959,COLUMN(J24),FALSE),0)+IFERROR(VLOOKUP($A24,'3.1 Input│B&amp;T'!$A$13:$L$990,COLUMN(J24),FALSE),0)</f>
        <v>1656341.4000000001</v>
      </c>
      <c r="K24" s="21">
        <f>IFERROR(VLOOKUP($A24,'3.0 Input│AMP'!$A$12:$Q$959,COLUMN(K24),FALSE),0)+IFERROR(VLOOKUP($A24,'3.1 Input│B&amp;T'!$A$13:$L$990,COLUMN(K24),FALSE),0)</f>
        <v>0</v>
      </c>
      <c r="L24" s="46">
        <f>IFERROR(VLOOKUP($A24,'3.0 Input│AMP'!$A$12:$Q$959,L$11,FALSE),0)+IFERROR(VLOOKUP($A24,'3.1 Input│B&amp;T'!$A$13:$O$990,COLUMN(L24),FALSE),0)</f>
        <v>0.28571428571428575</v>
      </c>
      <c r="M24" s="46">
        <f>IFERROR(VLOOKUP($A24,'3.0 Input│AMP'!$A$12:$Q$959,M$11,FALSE),0)+IFERROR(VLOOKUP($A24,'3.1 Input│B&amp;T'!$A$13:$O$990,COLUMN(M24),FALSE),0)</f>
        <v>0.37407022489445718</v>
      </c>
      <c r="N24" s="46">
        <f>IFERROR(VLOOKUP($A24,'3.0 Input│AMP'!$A$12:$Q$959,N$11,FALSE),0)+IFERROR(VLOOKUP($A24,'3.1 Input│B&amp;T'!$A$13:$O$990,COLUMN(N24),FALSE),0)+IFERROR(VLOOKUP($A24,'3.0 Input│AMP'!$A$12:$Q$959,N$11+1,FALSE),0)</f>
        <v>0.34021548939125718</v>
      </c>
      <c r="O24" s="46">
        <f>IFERROR(VLOOKUP($A24,'3.0 Input│AMP'!$A$12:$Q$959,O$11,FALSE),0)+IFERROR(VLOOKUP($A24,'3.1 Input│B&amp;T'!$A$13:$O$990,COLUMN(O24),FALSE),0)</f>
        <v>0</v>
      </c>
      <c r="P24" s="11"/>
      <c r="Q24" s="28">
        <f t="shared" si="0"/>
        <v>1.0000000000000002</v>
      </c>
      <c r="R24" s="13"/>
    </row>
    <row r="25" spans="1:18" x14ac:dyDescent="0.25">
      <c r="A25" s="7">
        <f>IF(MAX($A$13:A24)+1&gt;MAX('3.1 Input│B&amp;T'!$A$13:$A$990),"-",MAX($A$13:A24)+1)</f>
        <v>13</v>
      </c>
      <c r="B25" s="7" t="str">
        <f>CONCATENATE(IFERROR(VLOOKUP($A25,'3.0 Input│AMP'!$A$12:$Q$959,2,FALSE),""),IFERROR(VLOOKUP($A25,'3.1 Input│B&amp;T'!$A$13:$L$990,2,FALSE),""))</f>
        <v>Battery replacement</v>
      </c>
      <c r="C25" s="20">
        <f>IFERROR(IFERROR(VLOOKUP($A25,'3.0 Input│AMP'!$A$12:$Q$959,3,FALSE),VLOOKUP($A25,'3.1 Input│B&amp;T'!$A$13:$L$990,3,FALSE)),"-")</f>
        <v>212</v>
      </c>
      <c r="D25" s="6">
        <v>1</v>
      </c>
      <c r="E25" s="7" t="str">
        <f>IFERROR(IFERROR(VLOOKUP($A25,'3.0 Input│AMP'!$A$12:$Q$959,4,FALSE),VLOOKUP($A25,'3.1 Input│B&amp;T'!$A$13:$L$990,3,FALSE)),"-")</f>
        <v>VTS</v>
      </c>
      <c r="F25" s="38">
        <v>2016</v>
      </c>
      <c r="G25" s="21">
        <f>IFERROR(VLOOKUP($A25,'3.0 Input│AMP'!$A$12:$Q$959,COLUMN(G25),FALSE),0)+IFERROR(VLOOKUP($A25,'3.1 Input│B&amp;T'!$A$13:$L$990,COLUMN(G25),FALSE),0)</f>
        <v>70284.199999999983</v>
      </c>
      <c r="H25" s="21">
        <f>IFERROR(VLOOKUP($A25,'3.0 Input│AMP'!$A$12:$Q$959,COLUMN(H25),FALSE),0)+IFERROR(VLOOKUP($A25,'3.1 Input│B&amp;T'!$A$13:$L$990,COLUMN(H25),FALSE),0)</f>
        <v>70284.199999999983</v>
      </c>
      <c r="I25" s="21">
        <f>IFERROR(VLOOKUP($A25,'3.0 Input│AMP'!$A$12:$Q$959,COLUMN(I25),FALSE),0)+IFERROR(VLOOKUP($A25,'3.1 Input│B&amp;T'!$A$13:$L$990,COLUMN(I25),FALSE),0)</f>
        <v>70284.199999999983</v>
      </c>
      <c r="J25" s="21">
        <f>IFERROR(VLOOKUP($A25,'3.0 Input│AMP'!$A$12:$Q$959,COLUMN(J25),FALSE),0)+IFERROR(VLOOKUP($A25,'3.1 Input│B&amp;T'!$A$13:$L$990,COLUMN(J25),FALSE),0)</f>
        <v>70284.199999999983</v>
      </c>
      <c r="K25" s="21">
        <f>IFERROR(VLOOKUP($A25,'3.0 Input│AMP'!$A$12:$Q$959,COLUMN(K25),FALSE),0)+IFERROR(VLOOKUP($A25,'3.1 Input│B&amp;T'!$A$13:$L$990,COLUMN(K25),FALSE),0)</f>
        <v>70284.199999999983</v>
      </c>
      <c r="L25" s="46">
        <f>IFERROR(VLOOKUP($A25,'3.0 Input│AMP'!$A$12:$Q$959,L$11,FALSE),0)+IFERROR(VLOOKUP($A25,'3.1 Input│B&amp;T'!$A$13:$O$990,COLUMN(L25),FALSE),0)</f>
        <v>0.32669077829725601</v>
      </c>
      <c r="M25" s="46">
        <f>IFERROR(VLOOKUP($A25,'3.0 Input│AMP'!$A$12:$Q$959,M$11,FALSE),0)+IFERROR(VLOOKUP($A25,'3.1 Input│B&amp;T'!$A$13:$O$990,COLUMN(M25),FALSE),0)</f>
        <v>0.14762919688920126</v>
      </c>
      <c r="N25" s="46">
        <f>IFERROR(VLOOKUP($A25,'3.0 Input│AMP'!$A$12:$Q$959,N$11,FALSE),0)+IFERROR(VLOOKUP($A25,'3.1 Input│B&amp;T'!$A$13:$O$990,COLUMN(N25),FALSE),0)+IFERROR(VLOOKUP($A25,'3.0 Input│AMP'!$A$12:$Q$959,N$11+1,FALSE),0)</f>
        <v>0.4801505886102424</v>
      </c>
      <c r="O25" s="46">
        <f>IFERROR(VLOOKUP($A25,'3.0 Input│AMP'!$A$12:$Q$959,O$11,FALSE),0)+IFERROR(VLOOKUP($A25,'3.1 Input│B&amp;T'!$A$13:$O$990,COLUMN(O25),FALSE),0)</f>
        <v>4.5529436203300314E-2</v>
      </c>
      <c r="P25" s="11"/>
      <c r="Q25" s="28">
        <f t="shared" si="0"/>
        <v>1</v>
      </c>
      <c r="R25" s="13"/>
    </row>
    <row r="26" spans="1:18" x14ac:dyDescent="0.25">
      <c r="A26" s="7">
        <f>IF(MAX($A$13:A25)+1&gt;MAX('3.1 Input│B&amp;T'!$A$13:$A$990),"-",MAX($A$13:A25)+1)</f>
        <v>14</v>
      </c>
      <c r="B26" s="7" t="str">
        <f>CONCATENATE(IFERROR(VLOOKUP($A26,'3.0 Input│AMP'!$A$12:$Q$959,2,FALSE),""),IFERROR(VLOOKUP($A26,'3.1 Input│B&amp;T'!$A$13:$L$990,2,FALSE),""))</f>
        <v>Wollert CG Instrument Air Conversion</v>
      </c>
      <c r="C26" s="20">
        <f>IFERROR(IFERROR(VLOOKUP($A26,'3.0 Input│AMP'!$A$12:$Q$959,3,FALSE),VLOOKUP($A26,'3.1 Input│B&amp;T'!$A$13:$L$990,3,FALSE)),"-")</f>
        <v>216</v>
      </c>
      <c r="D26" s="6">
        <v>1</v>
      </c>
      <c r="E26" s="7" t="str">
        <f>IFERROR(IFERROR(VLOOKUP($A26,'3.0 Input│AMP'!$A$12:$Q$959,4,FALSE),VLOOKUP($A26,'3.1 Input│B&amp;T'!$A$13:$L$990,3,FALSE)),"-")</f>
        <v>VTS</v>
      </c>
      <c r="F26" s="38">
        <v>2016</v>
      </c>
      <c r="G26" s="21">
        <f>IFERROR(VLOOKUP($A26,'3.0 Input│AMP'!$A$12:$Q$959,COLUMN(G26),FALSE),0)+IFERROR(VLOOKUP($A26,'3.1 Input│B&amp;T'!$A$13:$L$990,COLUMN(G26),FALSE),0)</f>
        <v>0</v>
      </c>
      <c r="H26" s="21">
        <f>IFERROR(VLOOKUP($A26,'3.0 Input│AMP'!$A$12:$Q$959,COLUMN(H26),FALSE),0)+IFERROR(VLOOKUP($A26,'3.1 Input│B&amp;T'!$A$13:$L$990,COLUMN(H26),FALSE),0)</f>
        <v>0</v>
      </c>
      <c r="I26" s="21">
        <f>IFERROR(VLOOKUP($A26,'3.0 Input│AMP'!$A$12:$Q$959,COLUMN(I26),FALSE),0)+IFERROR(VLOOKUP($A26,'3.1 Input│B&amp;T'!$A$13:$L$990,COLUMN(I26),FALSE),0)</f>
        <v>0</v>
      </c>
      <c r="J26" s="21">
        <f>IFERROR(VLOOKUP($A26,'3.0 Input│AMP'!$A$12:$Q$959,COLUMN(J26),FALSE),0)+IFERROR(VLOOKUP($A26,'3.1 Input│B&amp;T'!$A$13:$L$990,COLUMN(J26),FALSE),0)</f>
        <v>504246.51</v>
      </c>
      <c r="K26" s="21">
        <f>IFERROR(VLOOKUP($A26,'3.0 Input│AMP'!$A$12:$Q$959,COLUMN(K26),FALSE),0)+IFERROR(VLOOKUP($A26,'3.1 Input│B&amp;T'!$A$13:$L$990,COLUMN(K26),FALSE),0)</f>
        <v>0</v>
      </c>
      <c r="L26" s="46">
        <f>IFERROR(VLOOKUP($A26,'3.0 Input│AMP'!$A$12:$Q$959,L$11,FALSE),0)+IFERROR(VLOOKUP($A26,'3.1 Input│B&amp;T'!$A$13:$O$990,COLUMN(L26),FALSE),0)</f>
        <v>0.23664122137404578</v>
      </c>
      <c r="M26" s="46">
        <f>IFERROR(VLOOKUP($A26,'3.0 Input│AMP'!$A$12:$Q$959,M$11,FALSE),0)+IFERROR(VLOOKUP($A26,'3.1 Input│B&amp;T'!$A$13:$O$990,COLUMN(M26),FALSE),0)</f>
        <v>0.56538219768739695</v>
      </c>
      <c r="N26" s="46">
        <f>IFERROR(VLOOKUP($A26,'3.0 Input│AMP'!$A$12:$Q$959,N$11,FALSE),0)+IFERROR(VLOOKUP($A26,'3.1 Input│B&amp;T'!$A$13:$O$990,COLUMN(N26),FALSE),0)+IFERROR(VLOOKUP($A26,'3.0 Input│AMP'!$A$12:$Q$959,N$11+1,FALSE),0)</f>
        <v>0.19797658093855722</v>
      </c>
      <c r="O26" s="46">
        <f>IFERROR(VLOOKUP($A26,'3.0 Input│AMP'!$A$12:$Q$959,O$11,FALSE),0)+IFERROR(VLOOKUP($A26,'3.1 Input│B&amp;T'!$A$13:$O$990,COLUMN(O26),FALSE),0)</f>
        <v>0</v>
      </c>
      <c r="P26" s="11"/>
      <c r="Q26" s="28">
        <f t="shared" si="0"/>
        <v>0.99999999999999989</v>
      </c>
      <c r="R26" s="13"/>
    </row>
    <row r="27" spans="1:18" x14ac:dyDescent="0.25">
      <c r="A27" s="7">
        <f>IF(MAX($A$13:A26)+1&gt;MAX('3.1 Input│B&amp;T'!$A$13:$A$990),"-",MAX($A$13:A26)+1)</f>
        <v>15</v>
      </c>
      <c r="B27" s="7" t="str">
        <f>CONCATENATE(IFERROR(VLOOKUP($A27,'3.0 Input│AMP'!$A$12:$Q$959,2,FALSE),""),IFERROR(VLOOKUP($A27,'3.1 Input│B&amp;T'!$A$13:$L$990,2,FALSE),""))</f>
        <v>Pit installation on LV03 bypass valves on T33</v>
      </c>
      <c r="C27" s="20">
        <f>IFERROR(IFERROR(VLOOKUP($A27,'3.0 Input│AMP'!$A$12:$Q$959,3,FALSE),VLOOKUP($A27,'3.1 Input│B&amp;T'!$A$13:$L$990,3,FALSE)),"-")</f>
        <v>220</v>
      </c>
      <c r="D27" s="6">
        <v>1</v>
      </c>
      <c r="E27" s="7" t="str">
        <f>IFERROR(IFERROR(VLOOKUP($A27,'3.0 Input│AMP'!$A$12:$Q$959,4,FALSE),VLOOKUP($A27,'3.1 Input│B&amp;T'!$A$13:$L$990,3,FALSE)),"-")</f>
        <v>VTS</v>
      </c>
      <c r="F27" s="38">
        <v>2016</v>
      </c>
      <c r="G27" s="21">
        <f>IFERROR(VLOOKUP($A27,'3.0 Input│AMP'!$A$12:$Q$959,COLUMN(G27),FALSE),0)+IFERROR(VLOOKUP($A27,'3.1 Input│B&amp;T'!$A$13:$L$990,COLUMN(G27),FALSE),0)</f>
        <v>0</v>
      </c>
      <c r="H27" s="21">
        <f>IFERROR(VLOOKUP($A27,'3.0 Input│AMP'!$A$12:$Q$959,COLUMN(H27),FALSE),0)+IFERROR(VLOOKUP($A27,'3.1 Input│B&amp;T'!$A$13:$L$990,COLUMN(H27),FALSE),0)</f>
        <v>0</v>
      </c>
      <c r="I27" s="21">
        <f>IFERROR(VLOOKUP($A27,'3.0 Input│AMP'!$A$12:$Q$959,COLUMN(I27),FALSE),0)+IFERROR(VLOOKUP($A27,'3.1 Input│B&amp;T'!$A$13:$L$990,COLUMN(I27),FALSE),0)</f>
        <v>230860</v>
      </c>
      <c r="J27" s="21">
        <f>IFERROR(VLOOKUP($A27,'3.0 Input│AMP'!$A$12:$Q$959,COLUMN(J27),FALSE),0)+IFERROR(VLOOKUP($A27,'3.1 Input│B&amp;T'!$A$13:$L$990,COLUMN(J27),FALSE),0)</f>
        <v>0</v>
      </c>
      <c r="K27" s="21">
        <f>IFERROR(VLOOKUP($A27,'3.0 Input│AMP'!$A$12:$Q$959,COLUMN(K27),FALSE),0)+IFERROR(VLOOKUP($A27,'3.1 Input│B&amp;T'!$A$13:$L$990,COLUMN(K27),FALSE),0)</f>
        <v>0</v>
      </c>
      <c r="L27" s="46">
        <f>IFERROR(VLOOKUP($A27,'3.0 Input│AMP'!$A$12:$Q$959,L$11,FALSE),0)+IFERROR(VLOOKUP($A27,'3.1 Input│B&amp;T'!$A$13:$O$990,COLUMN(L27),FALSE),0)</f>
        <v>0.2857142857142857</v>
      </c>
      <c r="M27" s="46">
        <f>IFERROR(VLOOKUP($A27,'3.0 Input│AMP'!$A$12:$Q$959,M$11,FALSE),0)+IFERROR(VLOOKUP($A27,'3.1 Input│B&amp;T'!$A$13:$O$990,COLUMN(M27),FALSE),0)</f>
        <v>0.58063328424153171</v>
      </c>
      <c r="N27" s="46">
        <f>IFERROR(VLOOKUP($A27,'3.0 Input│AMP'!$A$12:$Q$959,N$11,FALSE),0)+IFERROR(VLOOKUP($A27,'3.1 Input│B&amp;T'!$A$13:$O$990,COLUMN(N27),FALSE),0)+IFERROR(VLOOKUP($A27,'3.0 Input│AMP'!$A$12:$Q$959,N$11+1,FALSE),0)</f>
        <v>0.13365243004418262</v>
      </c>
      <c r="O27" s="46">
        <f>IFERROR(VLOOKUP($A27,'3.0 Input│AMP'!$A$12:$Q$959,O$11,FALSE),0)+IFERROR(VLOOKUP($A27,'3.1 Input│B&amp;T'!$A$13:$O$990,COLUMN(O27),FALSE),0)</f>
        <v>0</v>
      </c>
      <c r="P27" s="11"/>
      <c r="Q27" s="28">
        <f t="shared" si="0"/>
        <v>1</v>
      </c>
      <c r="R27" s="13"/>
    </row>
    <row r="28" spans="1:18" x14ac:dyDescent="0.25">
      <c r="A28" s="7">
        <f>IF(MAX($A$13:A27)+1&gt;MAX('3.1 Input│B&amp;T'!$A$13:$A$990),"-",MAX($A$13:A27)+1)</f>
        <v>16</v>
      </c>
      <c r="B28" s="7" t="str">
        <f>CONCATENATE(IFERROR(VLOOKUP($A28,'3.0 Input│AMP'!$A$12:$Q$959,2,FALSE),""),IFERROR(VLOOKUP($A28,'3.1 Input│B&amp;T'!$A$13:$L$990,2,FALSE),""))</f>
        <v>Dandenong water supply &amp; fire main modification</v>
      </c>
      <c r="C28" s="20">
        <f>IFERROR(IFERROR(VLOOKUP($A28,'3.0 Input│AMP'!$A$12:$Q$959,3,FALSE),VLOOKUP($A28,'3.1 Input│B&amp;T'!$A$13:$L$990,3,FALSE)),"-")</f>
        <v>223</v>
      </c>
      <c r="D28" s="6">
        <v>1</v>
      </c>
      <c r="E28" s="7" t="str">
        <f>IFERROR(IFERROR(VLOOKUP($A28,'3.0 Input│AMP'!$A$12:$Q$959,4,FALSE),VLOOKUP($A28,'3.1 Input│B&amp;T'!$A$13:$L$990,3,FALSE)),"-")</f>
        <v>Victoria</v>
      </c>
      <c r="F28" s="38">
        <v>2016</v>
      </c>
      <c r="G28" s="21">
        <f>IFERROR(VLOOKUP($A28,'3.0 Input│AMP'!$A$12:$Q$959,COLUMN(G28),FALSE),0)+IFERROR(VLOOKUP($A28,'3.1 Input│B&amp;T'!$A$13:$L$990,COLUMN(G28),FALSE),0)</f>
        <v>324178.40000000002</v>
      </c>
      <c r="H28" s="21">
        <f>IFERROR(VLOOKUP($A28,'3.0 Input│AMP'!$A$12:$Q$959,COLUMN(H28),FALSE),0)+IFERROR(VLOOKUP($A28,'3.1 Input│B&amp;T'!$A$13:$L$990,COLUMN(H28),FALSE),0)</f>
        <v>0</v>
      </c>
      <c r="I28" s="21">
        <f>IFERROR(VLOOKUP($A28,'3.0 Input│AMP'!$A$12:$Q$959,COLUMN(I28),FALSE),0)+IFERROR(VLOOKUP($A28,'3.1 Input│B&amp;T'!$A$13:$L$990,COLUMN(I28),FALSE),0)</f>
        <v>0</v>
      </c>
      <c r="J28" s="21">
        <f>IFERROR(VLOOKUP($A28,'3.0 Input│AMP'!$A$12:$Q$959,COLUMN(J28),FALSE),0)+IFERROR(VLOOKUP($A28,'3.1 Input│B&amp;T'!$A$13:$L$990,COLUMN(J28),FALSE),0)</f>
        <v>0</v>
      </c>
      <c r="K28" s="21">
        <f>IFERROR(VLOOKUP($A28,'3.0 Input│AMP'!$A$12:$Q$959,COLUMN(K28),FALSE),0)+IFERROR(VLOOKUP($A28,'3.1 Input│B&amp;T'!$A$13:$L$990,COLUMN(K28),FALSE),0)</f>
        <v>0</v>
      </c>
      <c r="L28" s="46">
        <f>IFERROR(VLOOKUP($A28,'3.0 Input│AMP'!$A$12:$Q$959,L$11,FALSE),0)+IFERROR(VLOOKUP($A28,'3.1 Input│B&amp;T'!$A$13:$O$990,COLUMN(L28),FALSE),0)</f>
        <v>0.2857142857142857</v>
      </c>
      <c r="M28" s="46">
        <f>IFERROR(VLOOKUP($A28,'3.0 Input│AMP'!$A$12:$Q$959,M$11,FALSE),0)+IFERROR(VLOOKUP($A28,'3.1 Input│B&amp;T'!$A$13:$O$990,COLUMN(M28),FALSE),0)</f>
        <v>0.71428571428571419</v>
      </c>
      <c r="N28" s="46">
        <f>IFERROR(VLOOKUP($A28,'3.0 Input│AMP'!$A$12:$Q$959,N$11,FALSE),0)+IFERROR(VLOOKUP($A28,'3.1 Input│B&amp;T'!$A$13:$O$990,COLUMN(N28),FALSE),0)+IFERROR(VLOOKUP($A28,'3.0 Input│AMP'!$A$12:$Q$959,N$11+1,FALSE),0)</f>
        <v>0</v>
      </c>
      <c r="O28" s="46">
        <f>IFERROR(VLOOKUP($A28,'3.0 Input│AMP'!$A$12:$Q$959,O$11,FALSE),0)+IFERROR(VLOOKUP($A28,'3.1 Input│B&amp;T'!$A$13:$O$990,COLUMN(O28),FALSE),0)</f>
        <v>0</v>
      </c>
      <c r="P28" s="11"/>
      <c r="Q28" s="28">
        <f t="shared" si="0"/>
        <v>0.99999999999999989</v>
      </c>
      <c r="R28" s="13"/>
    </row>
    <row r="29" spans="1:18" x14ac:dyDescent="0.25">
      <c r="A29" s="7">
        <f>IF(MAX($A$13:A28)+1&gt;MAX('3.1 Input│B&amp;T'!$A$13:$A$990),"-",MAX($A$13:A28)+1)</f>
        <v>17</v>
      </c>
      <c r="B29" s="7" t="str">
        <f>CONCATENATE(IFERROR(VLOOKUP($A29,'3.0 Input│AMP'!$A$12:$Q$959,2,FALSE),""),IFERROR(VLOOKUP($A29,'3.1 Input│B&amp;T'!$A$13:$L$990,2,FALSE),""))</f>
        <v>Culcairn Injection Gas Quality equipment</v>
      </c>
      <c r="C29" s="20">
        <f>IFERROR(IFERROR(VLOOKUP($A29,'3.0 Input│AMP'!$A$12:$Q$959,3,FALSE),VLOOKUP($A29,'3.1 Input│B&amp;T'!$A$13:$L$990,3,FALSE)),"-")</f>
        <v>224</v>
      </c>
      <c r="D29" s="6">
        <v>1</v>
      </c>
      <c r="E29" s="7" t="str">
        <f>IFERROR(IFERROR(VLOOKUP($A29,'3.0 Input│AMP'!$A$12:$Q$959,4,FALSE),VLOOKUP($A29,'3.1 Input│B&amp;T'!$A$13:$L$990,3,FALSE)),"-")</f>
        <v>VTS</v>
      </c>
      <c r="F29" s="38">
        <v>2016</v>
      </c>
      <c r="G29" s="21">
        <f>IFERROR(VLOOKUP($A29,'3.0 Input│AMP'!$A$12:$Q$959,COLUMN(G29),FALSE),0)+IFERROR(VLOOKUP($A29,'3.1 Input│B&amp;T'!$A$13:$L$990,COLUMN(G29),FALSE),0)</f>
        <v>973960.39999999991</v>
      </c>
      <c r="H29" s="21">
        <f>IFERROR(VLOOKUP($A29,'3.0 Input│AMP'!$A$12:$Q$959,COLUMN(H29),FALSE),0)+IFERROR(VLOOKUP($A29,'3.1 Input│B&amp;T'!$A$13:$L$990,COLUMN(H29),FALSE),0)</f>
        <v>0</v>
      </c>
      <c r="I29" s="21">
        <f>IFERROR(VLOOKUP($A29,'3.0 Input│AMP'!$A$12:$Q$959,COLUMN(I29),FALSE),0)+IFERROR(VLOOKUP($A29,'3.1 Input│B&amp;T'!$A$13:$L$990,COLUMN(I29),FALSE),0)</f>
        <v>0</v>
      </c>
      <c r="J29" s="21">
        <f>IFERROR(VLOOKUP($A29,'3.0 Input│AMP'!$A$12:$Q$959,COLUMN(J29),FALSE),0)+IFERROR(VLOOKUP($A29,'3.1 Input│B&amp;T'!$A$13:$L$990,COLUMN(J29),FALSE),0)</f>
        <v>0</v>
      </c>
      <c r="K29" s="21">
        <f>IFERROR(VLOOKUP($A29,'3.0 Input│AMP'!$A$12:$Q$959,COLUMN(K29),FALSE),0)+IFERROR(VLOOKUP($A29,'3.1 Input│B&amp;T'!$A$13:$L$990,COLUMN(K29),FALSE),0)</f>
        <v>0</v>
      </c>
      <c r="L29" s="46">
        <f>IFERROR(VLOOKUP($A29,'3.0 Input│AMP'!$A$12:$Q$959,L$11,FALSE),0)+IFERROR(VLOOKUP($A29,'3.1 Input│B&amp;T'!$A$13:$O$990,COLUMN(L29),FALSE),0)</f>
        <v>0.28571428571428575</v>
      </c>
      <c r="M29" s="46">
        <f>IFERROR(VLOOKUP($A29,'3.0 Input│AMP'!$A$12:$Q$959,M$11,FALSE),0)+IFERROR(VLOOKUP($A29,'3.1 Input│B&amp;T'!$A$13:$O$990,COLUMN(M29),FALSE),0)</f>
        <v>4.6611751360732943E-2</v>
      </c>
      <c r="N29" s="46">
        <f>IFERROR(VLOOKUP($A29,'3.0 Input│AMP'!$A$12:$Q$959,N$11,FALSE),0)+IFERROR(VLOOKUP($A29,'3.1 Input│B&amp;T'!$A$13:$O$990,COLUMN(N29),FALSE),0)+IFERROR(VLOOKUP($A29,'3.0 Input│AMP'!$A$12:$Q$959,N$11+1,FALSE),0)</f>
        <v>0.66767396292498138</v>
      </c>
      <c r="O29" s="46">
        <f>IFERROR(VLOOKUP($A29,'3.0 Input│AMP'!$A$12:$Q$959,O$11,FALSE),0)+IFERROR(VLOOKUP($A29,'3.1 Input│B&amp;T'!$A$13:$O$990,COLUMN(O29),FALSE),0)</f>
        <v>0</v>
      </c>
      <c r="P29" s="11"/>
      <c r="Q29" s="28">
        <f t="shared" si="0"/>
        <v>1</v>
      </c>
      <c r="R29" s="13"/>
    </row>
    <row r="30" spans="1:18" x14ac:dyDescent="0.25">
      <c r="A30" s="7">
        <f>IF(MAX($A$13:A29)+1&gt;MAX('3.1 Input│B&amp;T'!$A$13:$A$990),"-",MAX($A$13:A29)+1)</f>
        <v>18</v>
      </c>
      <c r="B30" s="7" t="str">
        <f>CONCATENATE(IFERROR(VLOOKUP($A30,'3.0 Input│AMP'!$A$12:$Q$959,2,FALSE),""),IFERROR(VLOOKUP($A30,'3.1 Input│B&amp;T'!$A$13:$L$990,2,FALSE),""))</f>
        <v>Positioner Replacement</v>
      </c>
      <c r="C30" s="20">
        <f>IFERROR(IFERROR(VLOOKUP($A30,'3.0 Input│AMP'!$A$12:$Q$959,3,FALSE),VLOOKUP($A30,'3.1 Input│B&amp;T'!$A$13:$L$990,3,FALSE)),"-")</f>
        <v>225</v>
      </c>
      <c r="D30" s="6">
        <v>1</v>
      </c>
      <c r="E30" s="7" t="str">
        <f>IFERROR(IFERROR(VLOOKUP($A30,'3.0 Input│AMP'!$A$12:$Q$959,4,FALSE),VLOOKUP($A30,'3.1 Input│B&amp;T'!$A$13:$L$990,3,FALSE)),"-")</f>
        <v>VTS</v>
      </c>
      <c r="F30" s="38">
        <v>2016</v>
      </c>
      <c r="G30" s="21">
        <f>IFERROR(VLOOKUP($A30,'3.0 Input│AMP'!$A$12:$Q$959,COLUMN(G30),FALSE),0)+IFERROR(VLOOKUP($A30,'3.1 Input│B&amp;T'!$A$13:$L$990,COLUMN(G30),FALSE),0)</f>
        <v>101494.95999999998</v>
      </c>
      <c r="H30" s="21">
        <f>IFERROR(VLOOKUP($A30,'3.0 Input│AMP'!$A$12:$Q$959,COLUMN(H30),FALSE),0)+IFERROR(VLOOKUP($A30,'3.1 Input│B&amp;T'!$A$13:$L$990,COLUMN(H30),FALSE),0)</f>
        <v>101494.95999999998</v>
      </c>
      <c r="I30" s="21">
        <f>IFERROR(VLOOKUP($A30,'3.0 Input│AMP'!$A$12:$Q$959,COLUMN(I30),FALSE),0)+IFERROR(VLOOKUP($A30,'3.1 Input│B&amp;T'!$A$13:$L$990,COLUMN(I30),FALSE),0)</f>
        <v>101494.95999999998</v>
      </c>
      <c r="J30" s="21">
        <f>IFERROR(VLOOKUP($A30,'3.0 Input│AMP'!$A$12:$Q$959,COLUMN(J30),FALSE),0)+IFERROR(VLOOKUP($A30,'3.1 Input│B&amp;T'!$A$13:$L$990,COLUMN(J30),FALSE),0)</f>
        <v>101494.95999999998</v>
      </c>
      <c r="K30" s="21">
        <f>IFERROR(VLOOKUP($A30,'3.0 Input│AMP'!$A$12:$Q$959,COLUMN(K30),FALSE),0)+IFERROR(VLOOKUP($A30,'3.1 Input│B&amp;T'!$A$13:$L$990,COLUMN(K30),FALSE),0)</f>
        <v>101494.95999999998</v>
      </c>
      <c r="L30" s="46">
        <f>IFERROR(VLOOKUP($A30,'3.0 Input│AMP'!$A$12:$Q$959,L$11,FALSE),0)+IFERROR(VLOOKUP($A30,'3.1 Input│B&amp;T'!$A$13:$O$990,COLUMN(L30),FALSE),0)</f>
        <v>0.35097861016941134</v>
      </c>
      <c r="M30" s="46">
        <f>IFERROR(VLOOKUP($A30,'3.0 Input│AMP'!$A$12:$Q$959,M$11,FALSE),0)+IFERROR(VLOOKUP($A30,'3.1 Input│B&amp;T'!$A$13:$O$990,COLUMN(M30),FALSE),0)</f>
        <v>0.22082278765369234</v>
      </c>
      <c r="N30" s="46">
        <f>IFERROR(VLOOKUP($A30,'3.0 Input│AMP'!$A$12:$Q$959,N$11,FALSE),0)+IFERROR(VLOOKUP($A30,'3.1 Input│B&amp;T'!$A$13:$O$990,COLUMN(N30),FALSE),0)+IFERROR(VLOOKUP($A30,'3.0 Input│AMP'!$A$12:$Q$959,N$11+1,FALSE),0)</f>
        <v>0.31942472808502015</v>
      </c>
      <c r="O30" s="46">
        <f>IFERROR(VLOOKUP($A30,'3.0 Input│AMP'!$A$12:$Q$959,O$11,FALSE),0)+IFERROR(VLOOKUP($A30,'3.1 Input│B&amp;T'!$A$13:$O$990,COLUMN(O30),FALSE),0)</f>
        <v>0.10877387409187608</v>
      </c>
      <c r="P30" s="11"/>
      <c r="Q30" s="28">
        <f t="shared" si="0"/>
        <v>0.99999999999999989</v>
      </c>
      <c r="R30" s="13"/>
    </row>
    <row r="31" spans="1:18" x14ac:dyDescent="0.25">
      <c r="A31" s="7">
        <f>IF(MAX($A$13:A30)+1&gt;MAX('3.1 Input│B&amp;T'!$A$13:$A$990),"-",MAX($A$13:A30)+1)</f>
        <v>19</v>
      </c>
      <c r="B31" s="7" t="str">
        <f>CONCATENATE(IFERROR(VLOOKUP($A31,'3.0 Input│AMP'!$A$12:$Q$959,2,FALSE),""),IFERROR(VLOOKUP($A31,'3.1 Input│B&amp;T'!$A$13:$L$990,2,FALSE),""))</f>
        <v>VTS Safety Management Study aerial photography</v>
      </c>
      <c r="C31" s="20">
        <f>IFERROR(IFERROR(VLOOKUP($A31,'3.0 Input│AMP'!$A$12:$Q$959,3,FALSE),VLOOKUP($A31,'3.1 Input│B&amp;T'!$A$13:$L$990,3,FALSE)),"-")</f>
        <v>227</v>
      </c>
      <c r="D31" s="6">
        <v>1</v>
      </c>
      <c r="E31" s="7" t="str">
        <f>IFERROR(IFERROR(VLOOKUP($A31,'3.0 Input│AMP'!$A$12:$Q$959,4,FALSE),VLOOKUP($A31,'3.1 Input│B&amp;T'!$A$13:$L$990,3,FALSE)),"-")</f>
        <v>VTS</v>
      </c>
      <c r="F31" s="38">
        <v>2016</v>
      </c>
      <c r="G31" s="21">
        <f>IFERROR(VLOOKUP($A31,'3.0 Input│AMP'!$A$12:$Q$959,COLUMN(G31),FALSE),0)+IFERROR(VLOOKUP($A31,'3.1 Input│B&amp;T'!$A$13:$L$990,COLUMN(G31),FALSE),0)</f>
        <v>162466.12615384621</v>
      </c>
      <c r="H31" s="21">
        <f>IFERROR(VLOOKUP($A31,'3.0 Input│AMP'!$A$12:$Q$959,COLUMN(H31),FALSE),0)+IFERROR(VLOOKUP($A31,'3.1 Input│B&amp;T'!$A$13:$L$990,COLUMN(H31),FALSE),0)</f>
        <v>2780.5938461538462</v>
      </c>
      <c r="I31" s="21">
        <f>IFERROR(VLOOKUP($A31,'3.0 Input│AMP'!$A$12:$Q$959,COLUMN(I31),FALSE),0)+IFERROR(VLOOKUP($A31,'3.1 Input│B&amp;T'!$A$13:$L$990,COLUMN(I31),FALSE),0)</f>
        <v>0</v>
      </c>
      <c r="J31" s="21">
        <f>IFERROR(VLOOKUP($A31,'3.0 Input│AMP'!$A$12:$Q$959,COLUMN(J31),FALSE),0)+IFERROR(VLOOKUP($A31,'3.1 Input│B&amp;T'!$A$13:$L$990,COLUMN(J31),FALSE),0)</f>
        <v>0</v>
      </c>
      <c r="K31" s="21">
        <f>IFERROR(VLOOKUP($A31,'3.0 Input│AMP'!$A$12:$Q$959,COLUMN(K31),FALSE),0)+IFERROR(VLOOKUP($A31,'3.1 Input│B&amp;T'!$A$13:$L$990,COLUMN(K31),FALSE),0)</f>
        <v>0</v>
      </c>
      <c r="L31" s="46">
        <f>IFERROR(VLOOKUP($A31,'3.0 Input│AMP'!$A$12:$Q$959,L$11,FALSE),0)+IFERROR(VLOOKUP($A31,'3.1 Input│B&amp;T'!$A$13:$O$990,COLUMN(L31),FALSE),0)</f>
        <v>0.21875</v>
      </c>
      <c r="M31" s="46">
        <f>IFERROR(VLOOKUP($A31,'3.0 Input│AMP'!$A$12:$Q$959,M$11,FALSE),0)+IFERROR(VLOOKUP($A31,'3.1 Input│B&amp;T'!$A$13:$O$990,COLUMN(M31),FALSE),0)</f>
        <v>0</v>
      </c>
      <c r="N31" s="46">
        <f>IFERROR(VLOOKUP($A31,'3.0 Input│AMP'!$A$12:$Q$959,N$11,FALSE),0)+IFERROR(VLOOKUP($A31,'3.1 Input│B&amp;T'!$A$13:$O$990,COLUMN(N31),FALSE),0)+IFERROR(VLOOKUP($A31,'3.0 Input│AMP'!$A$12:$Q$959,N$11+1,FALSE),0)</f>
        <v>0</v>
      </c>
      <c r="O31" s="46">
        <f>IFERROR(VLOOKUP($A31,'3.0 Input│AMP'!$A$12:$Q$959,O$11,FALSE),0)+IFERROR(VLOOKUP($A31,'3.1 Input│B&amp;T'!$A$13:$O$990,COLUMN(O31),FALSE),0)</f>
        <v>0.78125</v>
      </c>
      <c r="P31" s="11"/>
      <c r="Q31" s="28">
        <f t="shared" si="0"/>
        <v>1</v>
      </c>
      <c r="R31" s="13"/>
    </row>
    <row r="32" spans="1:18" x14ac:dyDescent="0.25">
      <c r="A32" s="7">
        <f>IF(MAX($A$13:A31)+1&gt;MAX('3.1 Input│B&amp;T'!$A$13:$A$990),"-",MAX($A$13:A31)+1)</f>
        <v>20</v>
      </c>
      <c r="B32" s="7" t="str">
        <f>CONCATENATE(IFERROR(VLOOKUP($A32,'3.0 Input│AMP'!$A$12:$Q$959,2,FALSE),""),IFERROR(VLOOKUP($A32,'3.1 Input│B&amp;T'!$A$13:$L$990,2,FALSE),""))</f>
        <v>BLP Safety Measures for High Consequence areas-(urban growth, fracture control)</v>
      </c>
      <c r="C32" s="20" t="str">
        <f>IFERROR(IFERROR(VLOOKUP($A32,'3.0 Input│AMP'!$A$12:$Q$959,3,FALSE),VLOOKUP($A32,'3.1 Input│B&amp;T'!$A$13:$L$990,3,FALSE)),"-")</f>
        <v>230b</v>
      </c>
      <c r="D32" s="6">
        <v>1</v>
      </c>
      <c r="E32" s="7" t="str">
        <f>IFERROR(IFERROR(VLOOKUP($A32,'3.0 Input│AMP'!$A$12:$Q$959,4,FALSE),VLOOKUP($A32,'3.1 Input│B&amp;T'!$A$13:$L$990,3,FALSE)),"-")</f>
        <v>VTS</v>
      </c>
      <c r="F32" s="38">
        <v>2016</v>
      </c>
      <c r="G32" s="21">
        <f>IFERROR(VLOOKUP($A32,'3.0 Input│AMP'!$A$12:$Q$959,COLUMN(G32),FALSE),0)+IFERROR(VLOOKUP($A32,'3.1 Input│B&amp;T'!$A$13:$L$990,COLUMN(G32),FALSE),0)</f>
        <v>0</v>
      </c>
      <c r="H32" s="21">
        <f>IFERROR(VLOOKUP($A32,'3.0 Input│AMP'!$A$12:$Q$959,COLUMN(H32),FALSE),0)+IFERROR(VLOOKUP($A32,'3.1 Input│B&amp;T'!$A$13:$L$990,COLUMN(H32),FALSE),0)</f>
        <v>2492000</v>
      </c>
      <c r="I32" s="21">
        <f>IFERROR(VLOOKUP($A32,'3.0 Input│AMP'!$A$12:$Q$959,COLUMN(I32),FALSE),0)+IFERROR(VLOOKUP($A32,'3.1 Input│B&amp;T'!$A$13:$L$990,COLUMN(I32),FALSE),0)</f>
        <v>0</v>
      </c>
      <c r="J32" s="21">
        <f>IFERROR(VLOOKUP($A32,'3.0 Input│AMP'!$A$12:$Q$959,COLUMN(J32),FALSE),0)+IFERROR(VLOOKUP($A32,'3.1 Input│B&amp;T'!$A$13:$L$990,COLUMN(J32),FALSE),0)</f>
        <v>0</v>
      </c>
      <c r="K32" s="21">
        <f>IFERROR(VLOOKUP($A32,'3.0 Input│AMP'!$A$12:$Q$959,COLUMN(K32),FALSE),0)+IFERROR(VLOOKUP($A32,'3.1 Input│B&amp;T'!$A$13:$L$990,COLUMN(K32),FALSE),0)</f>
        <v>1869000</v>
      </c>
      <c r="L32" s="46">
        <f>IFERROR(VLOOKUP($A32,'3.0 Input│AMP'!$A$12:$Q$959,L$11,FALSE),0)+IFERROR(VLOOKUP($A32,'3.1 Input│B&amp;T'!$A$13:$O$990,COLUMN(L32),FALSE),0)</f>
        <v>0.21875000000000003</v>
      </c>
      <c r="M32" s="46">
        <f>IFERROR(VLOOKUP($A32,'3.0 Input│AMP'!$A$12:$Q$959,M$11,FALSE),0)+IFERROR(VLOOKUP($A32,'3.1 Input│B&amp;T'!$A$13:$O$990,COLUMN(M32),FALSE),0)</f>
        <v>0.48264047400276505</v>
      </c>
      <c r="N32" s="46">
        <f>IFERROR(VLOOKUP($A32,'3.0 Input│AMP'!$A$12:$Q$959,N$11,FALSE),0)+IFERROR(VLOOKUP($A32,'3.1 Input│B&amp;T'!$A$13:$O$990,COLUMN(N32),FALSE),0)+IFERROR(VLOOKUP($A32,'3.0 Input│AMP'!$A$12:$Q$959,N$11+1,FALSE),0)</f>
        <v>0.29860952599723495</v>
      </c>
      <c r="O32" s="46">
        <f>IFERROR(VLOOKUP($A32,'3.0 Input│AMP'!$A$12:$Q$959,O$11,FALSE),0)+IFERROR(VLOOKUP($A32,'3.1 Input│B&amp;T'!$A$13:$O$990,COLUMN(O32),FALSE),0)</f>
        <v>0</v>
      </c>
      <c r="P32" s="11"/>
      <c r="Q32" s="28">
        <f t="shared" si="0"/>
        <v>1</v>
      </c>
      <c r="R32" s="13"/>
    </row>
    <row r="33" spans="1:18" x14ac:dyDescent="0.25">
      <c r="A33" s="7">
        <f>IF(MAX($A$13:A32)+1&gt;MAX('3.1 Input│B&amp;T'!$A$13:$A$990),"-",MAX($A$13:A32)+1)</f>
        <v>21</v>
      </c>
      <c r="B33" s="7" t="str">
        <f>CONCATENATE(IFERROR(VLOOKUP($A33,'3.0 Input│AMP'!$A$12:$Q$959,2,FALSE),""),IFERROR(VLOOKUP($A33,'3.1 Input│B&amp;T'!$A$13:$L$990,2,FALSE),""))</f>
        <v>WOP Safety Measures for High Consequence areas-(urban growth, fracture control)</v>
      </c>
      <c r="C33" s="20" t="str">
        <f>IFERROR(IFERROR(VLOOKUP($A33,'3.0 Input│AMP'!$A$12:$Q$959,3,FALSE),VLOOKUP($A33,'3.1 Input│B&amp;T'!$A$13:$L$990,3,FALSE)),"-")</f>
        <v>230c</v>
      </c>
      <c r="D33" s="6">
        <v>1</v>
      </c>
      <c r="E33" s="7" t="str">
        <f>IFERROR(IFERROR(VLOOKUP($A33,'3.0 Input│AMP'!$A$12:$Q$959,4,FALSE),VLOOKUP($A33,'3.1 Input│B&amp;T'!$A$13:$L$990,3,FALSE)),"-")</f>
        <v>VTS</v>
      </c>
      <c r="F33" s="38">
        <v>2016</v>
      </c>
      <c r="G33" s="21">
        <f>IFERROR(VLOOKUP($A33,'3.0 Input│AMP'!$A$12:$Q$959,COLUMN(G33),FALSE),0)+IFERROR(VLOOKUP($A33,'3.1 Input│B&amp;T'!$A$13:$L$990,COLUMN(G33),FALSE),0)</f>
        <v>1120000</v>
      </c>
      <c r="H33" s="21">
        <f>IFERROR(VLOOKUP($A33,'3.0 Input│AMP'!$A$12:$Q$959,COLUMN(H33),FALSE),0)+IFERROR(VLOOKUP($A33,'3.1 Input│B&amp;T'!$A$13:$L$990,COLUMN(H33),FALSE),0)</f>
        <v>0</v>
      </c>
      <c r="I33" s="21">
        <f>IFERROR(VLOOKUP($A33,'3.0 Input│AMP'!$A$12:$Q$959,COLUMN(I33),FALSE),0)+IFERROR(VLOOKUP($A33,'3.1 Input│B&amp;T'!$A$13:$L$990,COLUMN(I33),FALSE),0)</f>
        <v>0</v>
      </c>
      <c r="J33" s="21">
        <f>IFERROR(VLOOKUP($A33,'3.0 Input│AMP'!$A$12:$Q$959,COLUMN(J33),FALSE),0)+IFERROR(VLOOKUP($A33,'3.1 Input│B&amp;T'!$A$13:$L$990,COLUMN(J33),FALSE),0)</f>
        <v>0</v>
      </c>
      <c r="K33" s="21">
        <f>IFERROR(VLOOKUP($A33,'3.0 Input│AMP'!$A$12:$Q$959,COLUMN(K33),FALSE),0)+IFERROR(VLOOKUP($A33,'3.1 Input│B&amp;T'!$A$13:$L$990,COLUMN(K33),FALSE),0)</f>
        <v>0</v>
      </c>
      <c r="L33" s="46">
        <f>IFERROR(VLOOKUP($A33,'3.0 Input│AMP'!$A$12:$Q$959,L$11,FALSE),0)+IFERROR(VLOOKUP($A33,'3.1 Input│B&amp;T'!$A$13:$O$990,COLUMN(L33),FALSE),0)</f>
        <v>0.21875000000000003</v>
      </c>
      <c r="M33" s="46">
        <f>IFERROR(VLOOKUP($A33,'3.0 Input│AMP'!$A$12:$Q$959,M$11,FALSE),0)+IFERROR(VLOOKUP($A33,'3.1 Input│B&amp;T'!$A$13:$O$990,COLUMN(M33),FALSE),0)</f>
        <v>0.48107845061736015</v>
      </c>
      <c r="N33" s="46">
        <f>IFERROR(VLOOKUP($A33,'3.0 Input│AMP'!$A$12:$Q$959,N$11,FALSE),0)+IFERROR(VLOOKUP($A33,'3.1 Input│B&amp;T'!$A$13:$O$990,COLUMN(N33),FALSE),0)+IFERROR(VLOOKUP($A33,'3.0 Input│AMP'!$A$12:$Q$959,N$11+1,FALSE),0)</f>
        <v>0.30017154938263985</v>
      </c>
      <c r="O33" s="46">
        <f>IFERROR(VLOOKUP($A33,'3.0 Input│AMP'!$A$12:$Q$959,O$11,FALSE),0)+IFERROR(VLOOKUP($A33,'3.1 Input│B&amp;T'!$A$13:$O$990,COLUMN(O33),FALSE),0)</f>
        <v>0</v>
      </c>
      <c r="P33" s="11"/>
      <c r="Q33" s="28">
        <f t="shared" si="0"/>
        <v>1</v>
      </c>
      <c r="R33" s="13"/>
    </row>
    <row r="34" spans="1:18" x14ac:dyDescent="0.25">
      <c r="A34" s="7">
        <f>IF(MAX($A$13:A33)+1&gt;MAX('3.1 Input│B&amp;T'!$A$13:$A$990),"-",MAX($A$13:A33)+1)</f>
        <v>22</v>
      </c>
      <c r="B34" s="7" t="str">
        <f>CONCATENATE(IFERROR(VLOOKUP($A34,'3.0 Input│AMP'!$A$12:$Q$959,2,FALSE),""),IFERROR(VLOOKUP($A34,'3.1 Input│B&amp;T'!$A$13:$L$990,2,FALSE),""))</f>
        <v>ILP Safety Measures for High Consequence areas-(urban growth, fracture control)</v>
      </c>
      <c r="C34" s="20" t="str">
        <f>IFERROR(IFERROR(VLOOKUP($A34,'3.0 Input│AMP'!$A$12:$Q$959,3,FALSE),VLOOKUP($A34,'3.1 Input│B&amp;T'!$A$13:$L$990,3,FALSE)),"-")</f>
        <v>230e</v>
      </c>
      <c r="D34" s="6">
        <v>1</v>
      </c>
      <c r="E34" s="7" t="str">
        <f>IFERROR(IFERROR(VLOOKUP($A34,'3.0 Input│AMP'!$A$12:$Q$959,4,FALSE),VLOOKUP($A34,'3.1 Input│B&amp;T'!$A$13:$L$990,3,FALSE)),"-")</f>
        <v>VTS</v>
      </c>
      <c r="F34" s="38">
        <v>2016</v>
      </c>
      <c r="G34" s="21">
        <f>IFERROR(VLOOKUP($A34,'3.0 Input│AMP'!$A$12:$Q$959,COLUMN(G34),FALSE),0)+IFERROR(VLOOKUP($A34,'3.1 Input│B&amp;T'!$A$13:$L$990,COLUMN(G34),FALSE),0)</f>
        <v>27000.626666666671</v>
      </c>
      <c r="H34" s="21">
        <f>IFERROR(VLOOKUP($A34,'3.0 Input│AMP'!$A$12:$Q$959,COLUMN(H34),FALSE),0)+IFERROR(VLOOKUP($A34,'3.1 Input│B&amp;T'!$A$13:$L$990,COLUMN(H34),FALSE),0)</f>
        <v>28057.293333333339</v>
      </c>
      <c r="I34" s="21">
        <f>IFERROR(VLOOKUP($A34,'3.0 Input│AMP'!$A$12:$Q$959,COLUMN(I34),FALSE),0)+IFERROR(VLOOKUP($A34,'3.1 Input│B&amp;T'!$A$13:$L$990,COLUMN(I34),FALSE),0)</f>
        <v>0</v>
      </c>
      <c r="J34" s="21">
        <f>IFERROR(VLOOKUP($A34,'3.0 Input│AMP'!$A$12:$Q$959,COLUMN(J34),FALSE),0)+IFERROR(VLOOKUP($A34,'3.1 Input│B&amp;T'!$A$13:$L$990,COLUMN(J34),FALSE),0)</f>
        <v>0</v>
      </c>
      <c r="K34" s="21">
        <f>IFERROR(VLOOKUP($A34,'3.0 Input│AMP'!$A$12:$Q$959,COLUMN(K34),FALSE),0)+IFERROR(VLOOKUP($A34,'3.1 Input│B&amp;T'!$A$13:$L$990,COLUMN(K34),FALSE),0)</f>
        <v>0</v>
      </c>
      <c r="L34" s="46">
        <f>IFERROR(VLOOKUP($A34,'3.0 Input│AMP'!$A$12:$Q$959,L$11,FALSE),0)+IFERROR(VLOOKUP($A34,'3.1 Input│B&amp;T'!$A$13:$O$990,COLUMN(L34),FALSE),0)</f>
        <v>0.21875000000000003</v>
      </c>
      <c r="M34" s="46">
        <f>IFERROR(VLOOKUP($A34,'3.0 Input│AMP'!$A$12:$Q$959,M$11,FALSE),0)+IFERROR(VLOOKUP($A34,'3.1 Input│B&amp;T'!$A$13:$O$990,COLUMN(M34),FALSE),0)</f>
        <v>0.61286368972892546</v>
      </c>
      <c r="N34" s="46">
        <f>IFERROR(VLOOKUP($A34,'3.0 Input│AMP'!$A$12:$Q$959,N$11,FALSE),0)+IFERROR(VLOOKUP($A34,'3.1 Input│B&amp;T'!$A$13:$O$990,COLUMN(N34),FALSE),0)+IFERROR(VLOOKUP($A34,'3.0 Input│AMP'!$A$12:$Q$959,N$11+1,FALSE),0)</f>
        <v>0.16838631027107454</v>
      </c>
      <c r="O34" s="46">
        <f>IFERROR(VLOOKUP($A34,'3.0 Input│AMP'!$A$12:$Q$959,O$11,FALSE),0)+IFERROR(VLOOKUP($A34,'3.1 Input│B&amp;T'!$A$13:$O$990,COLUMN(O34),FALSE),0)</f>
        <v>0</v>
      </c>
      <c r="P34" s="11"/>
      <c r="Q34" s="28">
        <f t="shared" si="0"/>
        <v>1</v>
      </c>
      <c r="R34" s="13"/>
    </row>
    <row r="35" spans="1:18" x14ac:dyDescent="0.25">
      <c r="A35" s="7">
        <f>IF(MAX($A$13:A34)+1&gt;MAX('3.1 Input│B&amp;T'!$A$13:$A$990),"-",MAX($A$13:A34)+1)</f>
        <v>23</v>
      </c>
      <c r="B35" s="7" t="str">
        <f>CONCATENATE(IFERROR(VLOOKUP($A35,'3.0 Input│AMP'!$A$12:$Q$959,2,FALSE),""),IFERROR(VLOOKUP($A35,'3.1 Input│B&amp;T'!$A$13:$L$990,2,FALSE),""))</f>
        <v>Turbine Overhauls</v>
      </c>
      <c r="C35" s="20">
        <f>IFERROR(IFERROR(VLOOKUP($A35,'3.0 Input│AMP'!$A$12:$Q$959,3,FALSE),VLOOKUP($A35,'3.1 Input│B&amp;T'!$A$13:$L$990,3,FALSE)),"-")</f>
        <v>235</v>
      </c>
      <c r="D35" s="6">
        <v>1</v>
      </c>
      <c r="E35" s="7" t="str">
        <f>IFERROR(IFERROR(VLOOKUP($A35,'3.0 Input│AMP'!$A$12:$Q$959,4,FALSE),VLOOKUP($A35,'3.1 Input│B&amp;T'!$A$13:$L$990,3,FALSE)),"-")</f>
        <v>VTS</v>
      </c>
      <c r="F35" s="38">
        <v>2016</v>
      </c>
      <c r="G35" s="21">
        <f>IFERROR(VLOOKUP($A35,'3.0 Input│AMP'!$A$12:$Q$959,COLUMN(G35),FALSE),0)+IFERROR(VLOOKUP($A35,'3.1 Input│B&amp;T'!$A$13:$L$990,COLUMN(G35),FALSE),0)</f>
        <v>0</v>
      </c>
      <c r="H35" s="21">
        <f>IFERROR(VLOOKUP($A35,'3.0 Input│AMP'!$A$12:$Q$959,COLUMN(H35),FALSE),0)+IFERROR(VLOOKUP($A35,'3.1 Input│B&amp;T'!$A$13:$L$990,COLUMN(H35),FALSE),0)</f>
        <v>0</v>
      </c>
      <c r="I35" s="21">
        <f>IFERROR(VLOOKUP($A35,'3.0 Input│AMP'!$A$12:$Q$959,COLUMN(I35),FALSE),0)+IFERROR(VLOOKUP($A35,'3.1 Input│B&amp;T'!$A$13:$L$990,COLUMN(I35),FALSE),0)</f>
        <v>0</v>
      </c>
      <c r="J35" s="21">
        <f>IFERROR(VLOOKUP($A35,'3.0 Input│AMP'!$A$12:$Q$959,COLUMN(J35),FALSE),0)+IFERROR(VLOOKUP($A35,'3.1 Input│B&amp;T'!$A$13:$L$990,COLUMN(J35),FALSE),0)</f>
        <v>1004594.5846153843</v>
      </c>
      <c r="K35" s="21">
        <f>IFERROR(VLOOKUP($A35,'3.0 Input│AMP'!$A$12:$Q$959,COLUMN(K35),FALSE),0)+IFERROR(VLOOKUP($A35,'3.1 Input│B&amp;T'!$A$13:$L$990,COLUMN(K35),FALSE),0)</f>
        <v>3594396.2153846156</v>
      </c>
      <c r="L35" s="46">
        <f>IFERROR(VLOOKUP($A35,'3.0 Input│AMP'!$A$12:$Q$959,L$11,FALSE),0)+IFERROR(VLOOKUP($A35,'3.1 Input│B&amp;T'!$A$13:$O$990,COLUMN(L35),FALSE),0)</f>
        <v>0.23664122137404583</v>
      </c>
      <c r="M35" s="46">
        <f>IFERROR(VLOOKUP($A35,'3.0 Input│AMP'!$A$12:$Q$959,M$11,FALSE),0)+IFERROR(VLOOKUP($A35,'3.1 Input│B&amp;T'!$A$13:$O$990,COLUMN(M35),FALSE),0)</f>
        <v>0.76335877862595425</v>
      </c>
      <c r="N35" s="46">
        <f>IFERROR(VLOOKUP($A35,'3.0 Input│AMP'!$A$12:$Q$959,N$11,FALSE),0)+IFERROR(VLOOKUP($A35,'3.1 Input│B&amp;T'!$A$13:$O$990,COLUMN(N35),FALSE),0)+IFERROR(VLOOKUP($A35,'3.0 Input│AMP'!$A$12:$Q$959,N$11+1,FALSE),0)</f>
        <v>0</v>
      </c>
      <c r="O35" s="46">
        <f>IFERROR(VLOOKUP($A35,'3.0 Input│AMP'!$A$12:$Q$959,O$11,FALSE),0)+IFERROR(VLOOKUP($A35,'3.1 Input│B&amp;T'!$A$13:$O$990,COLUMN(O35),FALSE),0)</f>
        <v>0</v>
      </c>
      <c r="P35" s="11"/>
      <c r="Q35" s="28">
        <f t="shared" si="0"/>
        <v>1</v>
      </c>
      <c r="R35" s="13"/>
    </row>
    <row r="36" spans="1:18" x14ac:dyDescent="0.25">
      <c r="A36" s="7">
        <f>IF(MAX($A$13:A35)+1&gt;MAX('3.1 Input│B&amp;T'!$A$13:$A$990),"-",MAX($A$13:A35)+1)</f>
        <v>24</v>
      </c>
      <c r="B36" s="7" t="str">
        <f>CONCATENATE(IFERROR(VLOOKUP($A36,'3.0 Input│AMP'!$A$12:$Q$959,2,FALSE),""),IFERROR(VLOOKUP($A36,'3.1 Input│B&amp;T'!$A$13:$L$990,2,FALSE),""))</f>
        <v>Iona CS Automation replacement</v>
      </c>
      <c r="C36" s="20">
        <f>IFERROR(IFERROR(VLOOKUP($A36,'3.0 Input│AMP'!$A$12:$Q$959,3,FALSE),VLOOKUP($A36,'3.1 Input│B&amp;T'!$A$13:$L$990,3,FALSE)),"-")</f>
        <v>236</v>
      </c>
      <c r="D36" s="6">
        <v>1</v>
      </c>
      <c r="E36" s="7" t="str">
        <f>IFERROR(IFERROR(VLOOKUP($A36,'3.0 Input│AMP'!$A$12:$Q$959,4,FALSE),VLOOKUP($A36,'3.1 Input│B&amp;T'!$A$13:$L$990,3,FALSE)),"-")</f>
        <v>VTS</v>
      </c>
      <c r="F36" s="38">
        <v>2016</v>
      </c>
      <c r="G36" s="21">
        <f>IFERROR(VLOOKUP($A36,'3.0 Input│AMP'!$A$12:$Q$959,COLUMN(G36),FALSE),0)+IFERROR(VLOOKUP($A36,'3.1 Input│B&amp;T'!$A$13:$L$990,COLUMN(G36),FALSE),0)</f>
        <v>0</v>
      </c>
      <c r="H36" s="21">
        <f>IFERROR(VLOOKUP($A36,'3.0 Input│AMP'!$A$12:$Q$959,COLUMN(H36),FALSE),0)+IFERROR(VLOOKUP($A36,'3.1 Input│B&amp;T'!$A$13:$L$990,COLUMN(H36),FALSE),0)</f>
        <v>0</v>
      </c>
      <c r="I36" s="21">
        <f>IFERROR(VLOOKUP($A36,'3.0 Input│AMP'!$A$12:$Q$959,COLUMN(I36),FALSE),0)+IFERROR(VLOOKUP($A36,'3.1 Input│B&amp;T'!$A$13:$L$990,COLUMN(I36),FALSE),0)</f>
        <v>1173411.5400000003</v>
      </c>
      <c r="J36" s="21">
        <f>IFERROR(VLOOKUP($A36,'3.0 Input│AMP'!$A$12:$Q$959,COLUMN(J36),FALSE),0)+IFERROR(VLOOKUP($A36,'3.1 Input│B&amp;T'!$A$13:$L$990,COLUMN(J36),FALSE),0)</f>
        <v>0</v>
      </c>
      <c r="K36" s="21">
        <f>IFERROR(VLOOKUP($A36,'3.0 Input│AMP'!$A$12:$Q$959,COLUMN(K36),FALSE),0)+IFERROR(VLOOKUP($A36,'3.1 Input│B&amp;T'!$A$13:$L$990,COLUMN(K36),FALSE),0)</f>
        <v>0</v>
      </c>
      <c r="L36" s="46">
        <f>IFERROR(VLOOKUP($A36,'3.0 Input│AMP'!$A$12:$Q$959,L$11,FALSE),0)+IFERROR(VLOOKUP($A36,'3.1 Input│B&amp;T'!$A$13:$O$990,COLUMN(L36),FALSE),0)</f>
        <v>0.36549626910947197</v>
      </c>
      <c r="M36" s="46">
        <f>IFERROR(VLOOKUP($A36,'3.0 Input│AMP'!$A$12:$Q$959,M$11,FALSE),0)+IFERROR(VLOOKUP($A36,'3.1 Input│B&amp;T'!$A$13:$O$990,COLUMN(M36),FALSE),0)</f>
        <v>0.17907954101082046</v>
      </c>
      <c r="N36" s="46">
        <f>IFERROR(VLOOKUP($A36,'3.0 Input│AMP'!$A$12:$Q$959,N$11,FALSE),0)+IFERROR(VLOOKUP($A36,'3.1 Input│B&amp;T'!$A$13:$O$990,COLUMN(N36),FALSE),0)+IFERROR(VLOOKUP($A36,'3.0 Input│AMP'!$A$12:$Q$959,N$11+1,FALSE),0)</f>
        <v>0.45542418987970751</v>
      </c>
      <c r="O36" s="46">
        <f>IFERROR(VLOOKUP($A36,'3.0 Input│AMP'!$A$12:$Q$959,O$11,FALSE),0)+IFERROR(VLOOKUP($A36,'3.1 Input│B&amp;T'!$A$13:$O$990,COLUMN(O36),FALSE),0)</f>
        <v>0</v>
      </c>
      <c r="P36" s="11"/>
      <c r="Q36" s="28">
        <f t="shared" si="0"/>
        <v>1</v>
      </c>
      <c r="R36" s="13"/>
    </row>
    <row r="37" spans="1:18" x14ac:dyDescent="0.25">
      <c r="A37" s="7">
        <f>IF(MAX($A$13:A36)+1&gt;MAX('3.1 Input│B&amp;T'!$A$13:$A$990),"-",MAX($A$13:A36)+1)</f>
        <v>25</v>
      </c>
      <c r="B37" s="7" t="str">
        <f>CONCATENATE(IFERROR(VLOOKUP($A37,'3.0 Input│AMP'!$A$12:$Q$959,2,FALSE),""),IFERROR(VLOOKUP($A37,'3.1 Input│B&amp;T'!$A$13:$L$990,2,FALSE),""))</f>
        <v>GCS Control Room and Unit Enclosure 1,2,3&amp;4 Fire Suppression System</v>
      </c>
      <c r="C37" s="20" t="str">
        <f>IFERROR(IFERROR(VLOOKUP($A37,'3.0 Input│AMP'!$A$12:$Q$959,3,FALSE),VLOOKUP($A37,'3.1 Input│B&amp;T'!$A$13:$L$990,3,FALSE)),"-")</f>
        <v>237a</v>
      </c>
      <c r="D37" s="6">
        <v>1</v>
      </c>
      <c r="E37" s="7" t="str">
        <f>IFERROR(IFERROR(VLOOKUP($A37,'3.0 Input│AMP'!$A$12:$Q$959,4,FALSE),VLOOKUP($A37,'3.1 Input│B&amp;T'!$A$13:$L$990,3,FALSE)),"-")</f>
        <v>VTS</v>
      </c>
      <c r="F37" s="38">
        <v>2016</v>
      </c>
      <c r="G37" s="21">
        <f>IFERROR(VLOOKUP($A37,'3.0 Input│AMP'!$A$12:$Q$959,COLUMN(G37),FALSE),0)+IFERROR(VLOOKUP($A37,'3.1 Input│B&amp;T'!$A$13:$L$990,COLUMN(G37),FALSE),0)</f>
        <v>268558.9473</v>
      </c>
      <c r="H37" s="21">
        <f>IFERROR(VLOOKUP($A37,'3.0 Input│AMP'!$A$12:$Q$959,COLUMN(H37),FALSE),0)+IFERROR(VLOOKUP($A37,'3.1 Input│B&amp;T'!$A$13:$L$990,COLUMN(H37),FALSE),0)</f>
        <v>0</v>
      </c>
      <c r="I37" s="21">
        <f>IFERROR(VLOOKUP($A37,'3.0 Input│AMP'!$A$12:$Q$959,COLUMN(I37),FALSE),0)+IFERROR(VLOOKUP($A37,'3.1 Input│B&amp;T'!$A$13:$L$990,COLUMN(I37),FALSE),0)</f>
        <v>0</v>
      </c>
      <c r="J37" s="21">
        <f>IFERROR(VLOOKUP($A37,'3.0 Input│AMP'!$A$12:$Q$959,COLUMN(J37),FALSE),0)+IFERROR(VLOOKUP($A37,'3.1 Input│B&amp;T'!$A$13:$L$990,COLUMN(J37),FALSE),0)</f>
        <v>0</v>
      </c>
      <c r="K37" s="21">
        <f>IFERROR(VLOOKUP($A37,'3.0 Input│AMP'!$A$12:$Q$959,COLUMN(K37),FALSE),0)+IFERROR(VLOOKUP($A37,'3.1 Input│B&amp;T'!$A$13:$L$990,COLUMN(K37),FALSE),0)</f>
        <v>0</v>
      </c>
      <c r="L37" s="46">
        <f>IFERROR(VLOOKUP($A37,'3.0 Input│AMP'!$A$12:$Q$959,L$11,FALSE),0)+IFERROR(VLOOKUP($A37,'3.1 Input│B&amp;T'!$A$13:$O$990,COLUMN(L37),FALSE),0)</f>
        <v>0.23664122137404581</v>
      </c>
      <c r="M37" s="46">
        <f>IFERROR(VLOOKUP($A37,'3.0 Input│AMP'!$A$12:$Q$959,M$11,FALSE),0)+IFERROR(VLOOKUP($A37,'3.1 Input│B&amp;T'!$A$13:$O$990,COLUMN(M37),FALSE),0)</f>
        <v>0.76335877862595414</v>
      </c>
      <c r="N37" s="46">
        <f>IFERROR(VLOOKUP($A37,'3.0 Input│AMP'!$A$12:$Q$959,N$11,FALSE),0)+IFERROR(VLOOKUP($A37,'3.1 Input│B&amp;T'!$A$13:$O$990,COLUMN(N37),FALSE),0)+IFERROR(VLOOKUP($A37,'3.0 Input│AMP'!$A$12:$Q$959,N$11+1,FALSE),0)</f>
        <v>0</v>
      </c>
      <c r="O37" s="46">
        <f>IFERROR(VLOOKUP($A37,'3.0 Input│AMP'!$A$12:$Q$959,O$11,FALSE),0)+IFERROR(VLOOKUP($A37,'3.1 Input│B&amp;T'!$A$13:$O$990,COLUMN(O37),FALSE),0)</f>
        <v>0</v>
      </c>
      <c r="P37" s="11"/>
      <c r="Q37" s="28">
        <f t="shared" si="0"/>
        <v>1</v>
      </c>
      <c r="R37" s="13"/>
    </row>
    <row r="38" spans="1:18" x14ac:dyDescent="0.25">
      <c r="A38" s="7">
        <f>IF(MAX($A$13:A37)+1&gt;MAX('3.1 Input│B&amp;T'!$A$13:$A$990),"-",MAX($A$13:A37)+1)</f>
        <v>26</v>
      </c>
      <c r="B38" s="7" t="str">
        <f>CONCATENATE(IFERROR(VLOOKUP($A38,'3.0 Input│AMP'!$A$12:$Q$959,2,FALSE),""),IFERROR(VLOOKUP($A38,'3.1 Input│B&amp;T'!$A$13:$L$990,2,FALSE),""))</f>
        <v>BCS MCC Room Fire Suppression System</v>
      </c>
      <c r="C38" s="20" t="str">
        <f>IFERROR(IFERROR(VLOOKUP($A38,'3.0 Input│AMP'!$A$12:$Q$959,3,FALSE),VLOOKUP($A38,'3.1 Input│B&amp;T'!$A$13:$L$990,3,FALSE)),"-")</f>
        <v>237b</v>
      </c>
      <c r="D38" s="6">
        <v>1</v>
      </c>
      <c r="E38" s="7" t="str">
        <f>IFERROR(IFERROR(VLOOKUP($A38,'3.0 Input│AMP'!$A$12:$Q$959,4,FALSE),VLOOKUP($A38,'3.1 Input│B&amp;T'!$A$13:$L$990,3,FALSE)),"-")</f>
        <v>VTS</v>
      </c>
      <c r="F38" s="38">
        <v>2016</v>
      </c>
      <c r="G38" s="21">
        <f>IFERROR(VLOOKUP($A38,'3.0 Input│AMP'!$A$12:$Q$959,COLUMN(G38),FALSE),0)+IFERROR(VLOOKUP($A38,'3.1 Input│B&amp;T'!$A$13:$L$990,COLUMN(G38),FALSE),0)</f>
        <v>0</v>
      </c>
      <c r="H38" s="21">
        <f>IFERROR(VLOOKUP($A38,'3.0 Input│AMP'!$A$12:$Q$959,COLUMN(H38),FALSE),0)+IFERROR(VLOOKUP($A38,'3.1 Input│B&amp;T'!$A$13:$L$990,COLUMN(H38),FALSE),0)</f>
        <v>0</v>
      </c>
      <c r="I38" s="21">
        <f>IFERROR(VLOOKUP($A38,'3.0 Input│AMP'!$A$12:$Q$959,COLUMN(I38),FALSE),0)+IFERROR(VLOOKUP($A38,'3.1 Input│B&amp;T'!$A$13:$L$990,COLUMN(I38),FALSE),0)</f>
        <v>268558.9473</v>
      </c>
      <c r="J38" s="21">
        <f>IFERROR(VLOOKUP($A38,'3.0 Input│AMP'!$A$12:$Q$959,COLUMN(J38),FALSE),0)+IFERROR(VLOOKUP($A38,'3.1 Input│B&amp;T'!$A$13:$L$990,COLUMN(J38),FALSE),0)</f>
        <v>0</v>
      </c>
      <c r="K38" s="21">
        <f>IFERROR(VLOOKUP($A38,'3.0 Input│AMP'!$A$12:$Q$959,COLUMN(K38),FALSE),0)+IFERROR(VLOOKUP($A38,'3.1 Input│B&amp;T'!$A$13:$L$990,COLUMN(K38),FALSE),0)</f>
        <v>0</v>
      </c>
      <c r="L38" s="46">
        <f>IFERROR(VLOOKUP($A38,'3.0 Input│AMP'!$A$12:$Q$959,L$11,FALSE),0)+IFERROR(VLOOKUP($A38,'3.1 Input│B&amp;T'!$A$13:$O$990,COLUMN(L38),FALSE),0)</f>
        <v>0.23664122137404581</v>
      </c>
      <c r="M38" s="46">
        <f>IFERROR(VLOOKUP($A38,'3.0 Input│AMP'!$A$12:$Q$959,M$11,FALSE),0)+IFERROR(VLOOKUP($A38,'3.1 Input│B&amp;T'!$A$13:$O$990,COLUMN(M38),FALSE),0)</f>
        <v>0.76335877862595414</v>
      </c>
      <c r="N38" s="46">
        <f>IFERROR(VLOOKUP($A38,'3.0 Input│AMP'!$A$12:$Q$959,N$11,FALSE),0)+IFERROR(VLOOKUP($A38,'3.1 Input│B&amp;T'!$A$13:$O$990,COLUMN(N38),FALSE),0)+IFERROR(VLOOKUP($A38,'3.0 Input│AMP'!$A$12:$Q$959,N$11+1,FALSE),0)</f>
        <v>0</v>
      </c>
      <c r="O38" s="46">
        <f>IFERROR(VLOOKUP($A38,'3.0 Input│AMP'!$A$12:$Q$959,O$11,FALSE),0)+IFERROR(VLOOKUP($A38,'3.1 Input│B&amp;T'!$A$13:$O$990,COLUMN(O38),FALSE),0)</f>
        <v>0</v>
      </c>
      <c r="P38" s="11"/>
      <c r="Q38" s="28">
        <f t="shared" si="0"/>
        <v>1</v>
      </c>
      <c r="R38" s="13"/>
    </row>
    <row r="39" spans="1:18" x14ac:dyDescent="0.25">
      <c r="A39" s="7">
        <f>IF(MAX($A$13:A38)+1&gt;MAX('3.1 Input│B&amp;T'!$A$13:$A$990),"-",MAX($A$13:A38)+1)</f>
        <v>27</v>
      </c>
      <c r="B39" s="7" t="str">
        <f>CONCATENATE(IFERROR(VLOOKUP($A39,'3.0 Input│AMP'!$A$12:$Q$959,2,FALSE),""),IFERROR(VLOOKUP($A39,'3.1 Input│B&amp;T'!$A$13:$L$990,2,FALSE),""))</f>
        <v>Iona CS Control Room and Unit Enclosure Fire Suppression System</v>
      </c>
      <c r="C39" s="20" t="str">
        <f>IFERROR(IFERROR(VLOOKUP($A39,'3.0 Input│AMP'!$A$12:$Q$959,3,FALSE),VLOOKUP($A39,'3.1 Input│B&amp;T'!$A$13:$L$990,3,FALSE)),"-")</f>
        <v>237d</v>
      </c>
      <c r="D39" s="6">
        <v>1</v>
      </c>
      <c r="E39" s="7" t="str">
        <f>IFERROR(IFERROR(VLOOKUP($A39,'3.0 Input│AMP'!$A$12:$Q$959,4,FALSE),VLOOKUP($A39,'3.1 Input│B&amp;T'!$A$13:$L$990,3,FALSE)),"-")</f>
        <v>VTS</v>
      </c>
      <c r="F39" s="38">
        <v>2016</v>
      </c>
      <c r="G39" s="21">
        <f>IFERROR(VLOOKUP($A39,'3.0 Input│AMP'!$A$12:$Q$959,COLUMN(G39),FALSE),0)+IFERROR(VLOOKUP($A39,'3.1 Input│B&amp;T'!$A$13:$L$990,COLUMN(G39),FALSE),0)</f>
        <v>0</v>
      </c>
      <c r="H39" s="21">
        <f>IFERROR(VLOOKUP($A39,'3.0 Input│AMP'!$A$12:$Q$959,COLUMN(H39),FALSE),0)+IFERROR(VLOOKUP($A39,'3.1 Input│B&amp;T'!$A$13:$L$990,COLUMN(H39),FALSE),0)</f>
        <v>0</v>
      </c>
      <c r="I39" s="21">
        <f>IFERROR(VLOOKUP($A39,'3.0 Input│AMP'!$A$12:$Q$959,COLUMN(I39),FALSE),0)+IFERROR(VLOOKUP($A39,'3.1 Input│B&amp;T'!$A$13:$L$990,COLUMN(I39),FALSE),0)</f>
        <v>0</v>
      </c>
      <c r="J39" s="21">
        <f>IFERROR(VLOOKUP($A39,'3.0 Input│AMP'!$A$12:$Q$959,COLUMN(J39),FALSE),0)+IFERROR(VLOOKUP($A39,'3.1 Input│B&amp;T'!$A$13:$L$990,COLUMN(J39),FALSE),0)</f>
        <v>268558.9473</v>
      </c>
      <c r="K39" s="21">
        <f>IFERROR(VLOOKUP($A39,'3.0 Input│AMP'!$A$12:$Q$959,COLUMN(K39),FALSE),0)+IFERROR(VLOOKUP($A39,'3.1 Input│B&amp;T'!$A$13:$L$990,COLUMN(K39),FALSE),0)</f>
        <v>0</v>
      </c>
      <c r="L39" s="46">
        <f>IFERROR(VLOOKUP($A39,'3.0 Input│AMP'!$A$12:$Q$959,L$11,FALSE),0)+IFERROR(VLOOKUP($A39,'3.1 Input│B&amp;T'!$A$13:$O$990,COLUMN(L39),FALSE),0)</f>
        <v>0.23664122137404581</v>
      </c>
      <c r="M39" s="46">
        <f>IFERROR(VLOOKUP($A39,'3.0 Input│AMP'!$A$12:$Q$959,M$11,FALSE),0)+IFERROR(VLOOKUP($A39,'3.1 Input│B&amp;T'!$A$13:$O$990,COLUMN(M39),FALSE),0)</f>
        <v>0.76335877862595414</v>
      </c>
      <c r="N39" s="46">
        <f>IFERROR(VLOOKUP($A39,'3.0 Input│AMP'!$A$12:$Q$959,N$11,FALSE),0)+IFERROR(VLOOKUP($A39,'3.1 Input│B&amp;T'!$A$13:$O$990,COLUMN(N39),FALSE),0)+IFERROR(VLOOKUP($A39,'3.0 Input│AMP'!$A$12:$Q$959,N$11+1,FALSE),0)</f>
        <v>0</v>
      </c>
      <c r="O39" s="46">
        <f>IFERROR(VLOOKUP($A39,'3.0 Input│AMP'!$A$12:$Q$959,O$11,FALSE),0)+IFERROR(VLOOKUP($A39,'3.1 Input│B&amp;T'!$A$13:$O$990,COLUMN(O39),FALSE),0)</f>
        <v>0</v>
      </c>
      <c r="P39" s="11"/>
      <c r="Q39" s="28">
        <f t="shared" si="0"/>
        <v>1</v>
      </c>
      <c r="R39" s="13"/>
    </row>
    <row r="40" spans="1:18" x14ac:dyDescent="0.25">
      <c r="A40" s="7">
        <f>IF(MAX($A$13:A39)+1&gt;MAX('3.1 Input│B&amp;T'!$A$13:$A$990),"-",MAX($A$13:A39)+1)</f>
        <v>28</v>
      </c>
      <c r="B40" s="7" t="str">
        <f>CONCATENATE(IFERROR(VLOOKUP($A40,'3.0 Input│AMP'!$A$12:$Q$959,2,FALSE),""),IFERROR(VLOOKUP($A40,'3.1 Input│B&amp;T'!$A$13:$L$990,2,FALSE),""))</f>
        <v>Lara City Gate Control Hut Fire Suppression System</v>
      </c>
      <c r="C40" s="20" t="str">
        <f>IFERROR(IFERROR(VLOOKUP($A40,'3.0 Input│AMP'!$A$12:$Q$959,3,FALSE),VLOOKUP($A40,'3.1 Input│B&amp;T'!$A$13:$L$990,3,FALSE)),"-")</f>
        <v>237e</v>
      </c>
      <c r="D40" s="6">
        <v>1</v>
      </c>
      <c r="E40" s="7" t="str">
        <f>IFERROR(IFERROR(VLOOKUP($A40,'3.0 Input│AMP'!$A$12:$Q$959,4,FALSE),VLOOKUP($A40,'3.1 Input│B&amp;T'!$A$13:$L$990,3,FALSE)),"-")</f>
        <v>VTS</v>
      </c>
      <c r="F40" s="38">
        <v>2016</v>
      </c>
      <c r="G40" s="21">
        <f>IFERROR(VLOOKUP($A40,'3.0 Input│AMP'!$A$12:$Q$959,COLUMN(G40),FALSE),0)+IFERROR(VLOOKUP($A40,'3.1 Input│B&amp;T'!$A$13:$L$990,COLUMN(G40),FALSE),0)</f>
        <v>0</v>
      </c>
      <c r="H40" s="21">
        <f>IFERROR(VLOOKUP($A40,'3.0 Input│AMP'!$A$12:$Q$959,COLUMN(H40),FALSE),0)+IFERROR(VLOOKUP($A40,'3.1 Input│B&amp;T'!$A$13:$L$990,COLUMN(H40),FALSE),0)</f>
        <v>0</v>
      </c>
      <c r="I40" s="21">
        <f>IFERROR(VLOOKUP($A40,'3.0 Input│AMP'!$A$12:$Q$959,COLUMN(I40),FALSE),0)+IFERROR(VLOOKUP($A40,'3.1 Input│B&amp;T'!$A$13:$L$990,COLUMN(I40),FALSE),0)</f>
        <v>0</v>
      </c>
      <c r="J40" s="21">
        <f>IFERROR(VLOOKUP($A40,'3.0 Input│AMP'!$A$12:$Q$959,COLUMN(J40),FALSE),0)+IFERROR(VLOOKUP($A40,'3.1 Input│B&amp;T'!$A$13:$L$990,COLUMN(J40),FALSE),0)</f>
        <v>0</v>
      </c>
      <c r="K40" s="21">
        <f>IFERROR(VLOOKUP($A40,'3.0 Input│AMP'!$A$12:$Q$959,COLUMN(K40),FALSE),0)+IFERROR(VLOOKUP($A40,'3.1 Input│B&amp;T'!$A$13:$L$990,COLUMN(K40),FALSE),0)</f>
        <v>82002.731999999989</v>
      </c>
      <c r="L40" s="46">
        <f>IFERROR(VLOOKUP($A40,'3.0 Input│AMP'!$A$12:$Q$959,L$11,FALSE),0)+IFERROR(VLOOKUP($A40,'3.1 Input│B&amp;T'!$A$13:$O$990,COLUMN(L40),FALSE),0)</f>
        <v>0.28571428571428575</v>
      </c>
      <c r="M40" s="46">
        <f>IFERROR(VLOOKUP($A40,'3.0 Input│AMP'!$A$12:$Q$959,M$11,FALSE),0)+IFERROR(VLOOKUP($A40,'3.1 Input│B&amp;T'!$A$13:$O$990,COLUMN(M40),FALSE),0)</f>
        <v>0.7142857142857143</v>
      </c>
      <c r="N40" s="46">
        <f>IFERROR(VLOOKUP($A40,'3.0 Input│AMP'!$A$12:$Q$959,N$11,FALSE),0)+IFERROR(VLOOKUP($A40,'3.1 Input│B&amp;T'!$A$13:$O$990,COLUMN(N40),FALSE),0)+IFERROR(VLOOKUP($A40,'3.0 Input│AMP'!$A$12:$Q$959,N$11+1,FALSE),0)</f>
        <v>0</v>
      </c>
      <c r="O40" s="46">
        <f>IFERROR(VLOOKUP($A40,'3.0 Input│AMP'!$A$12:$Q$959,O$11,FALSE),0)+IFERROR(VLOOKUP($A40,'3.1 Input│B&amp;T'!$A$13:$O$990,COLUMN(O40),FALSE),0)</f>
        <v>0</v>
      </c>
      <c r="P40" s="11"/>
      <c r="Q40" s="28">
        <f t="shared" si="0"/>
        <v>1</v>
      </c>
      <c r="R40" s="13"/>
    </row>
    <row r="41" spans="1:18" x14ac:dyDescent="0.25">
      <c r="A41" s="7">
        <f>IF(MAX($A$13:A40)+1&gt;MAX('3.1 Input│B&amp;T'!$A$13:$A$990),"-",MAX($A$13:A40)+1)</f>
        <v>29</v>
      </c>
      <c r="B41" s="7" t="str">
        <f>CONCATENATE(IFERROR(VLOOKUP($A41,'3.0 Input│AMP'!$A$12:$Q$959,2,FALSE),""),IFERROR(VLOOKUP($A41,'3.1 Input│B&amp;T'!$A$13:$L$990,2,FALSE),""))</f>
        <v>BCS Control Room Fire Suppression System</v>
      </c>
      <c r="C41" s="20" t="str">
        <f>IFERROR(IFERROR(VLOOKUP($A41,'3.0 Input│AMP'!$A$12:$Q$959,3,FALSE),VLOOKUP($A41,'3.1 Input│B&amp;T'!$A$13:$L$990,3,FALSE)),"-")</f>
        <v>237f</v>
      </c>
      <c r="D41" s="6">
        <v>1</v>
      </c>
      <c r="E41" s="7" t="str">
        <f>IFERROR(IFERROR(VLOOKUP($A41,'3.0 Input│AMP'!$A$12:$Q$959,4,FALSE),VLOOKUP($A41,'3.1 Input│B&amp;T'!$A$13:$L$990,3,FALSE)),"-")</f>
        <v>VTS</v>
      </c>
      <c r="F41" s="38">
        <v>2016</v>
      </c>
      <c r="G41" s="21">
        <f>IFERROR(VLOOKUP($A41,'3.0 Input│AMP'!$A$12:$Q$959,COLUMN(G41),FALSE),0)+IFERROR(VLOOKUP($A41,'3.1 Input│B&amp;T'!$A$13:$L$990,COLUMN(G41),FALSE),0)</f>
        <v>0</v>
      </c>
      <c r="H41" s="21">
        <f>IFERROR(VLOOKUP($A41,'3.0 Input│AMP'!$A$12:$Q$959,COLUMN(H41),FALSE),0)+IFERROR(VLOOKUP($A41,'3.1 Input│B&amp;T'!$A$13:$L$990,COLUMN(H41),FALSE),0)</f>
        <v>0</v>
      </c>
      <c r="I41" s="21">
        <f>IFERROR(VLOOKUP($A41,'3.0 Input│AMP'!$A$12:$Q$959,COLUMN(I41),FALSE),0)+IFERROR(VLOOKUP($A41,'3.1 Input│B&amp;T'!$A$13:$L$990,COLUMN(I41),FALSE),0)</f>
        <v>0</v>
      </c>
      <c r="J41" s="21">
        <f>IFERROR(VLOOKUP($A41,'3.0 Input│AMP'!$A$12:$Q$959,COLUMN(J41),FALSE),0)+IFERROR(VLOOKUP($A41,'3.1 Input│B&amp;T'!$A$13:$L$990,COLUMN(J41),FALSE),0)</f>
        <v>0</v>
      </c>
      <c r="K41" s="21">
        <f>IFERROR(VLOOKUP($A41,'3.0 Input│AMP'!$A$12:$Q$959,COLUMN(K41),FALSE),0)+IFERROR(VLOOKUP($A41,'3.1 Input│B&amp;T'!$A$13:$L$990,COLUMN(K41),FALSE),0)</f>
        <v>82002.731999999989</v>
      </c>
      <c r="L41" s="46">
        <f>IFERROR(VLOOKUP($A41,'3.0 Input│AMP'!$A$12:$Q$959,L$11,FALSE),0)+IFERROR(VLOOKUP($A41,'3.1 Input│B&amp;T'!$A$13:$O$990,COLUMN(L41),FALSE),0)</f>
        <v>0.28571428571428575</v>
      </c>
      <c r="M41" s="46">
        <f>IFERROR(VLOOKUP($A41,'3.0 Input│AMP'!$A$12:$Q$959,M$11,FALSE),0)+IFERROR(VLOOKUP($A41,'3.1 Input│B&amp;T'!$A$13:$O$990,COLUMN(M41),FALSE),0)</f>
        <v>0.7142857142857143</v>
      </c>
      <c r="N41" s="46">
        <f>IFERROR(VLOOKUP($A41,'3.0 Input│AMP'!$A$12:$Q$959,N$11,FALSE),0)+IFERROR(VLOOKUP($A41,'3.1 Input│B&amp;T'!$A$13:$O$990,COLUMN(N41),FALSE),0)+IFERROR(VLOOKUP($A41,'3.0 Input│AMP'!$A$12:$Q$959,N$11+1,FALSE),0)</f>
        <v>0</v>
      </c>
      <c r="O41" s="46">
        <f>IFERROR(VLOOKUP($A41,'3.0 Input│AMP'!$A$12:$Q$959,O$11,FALSE),0)+IFERROR(VLOOKUP($A41,'3.1 Input│B&amp;T'!$A$13:$O$990,COLUMN(O41),FALSE),0)</f>
        <v>0</v>
      </c>
      <c r="P41" s="11"/>
      <c r="Q41" s="28">
        <f t="shared" si="0"/>
        <v>1</v>
      </c>
      <c r="R41" s="13"/>
    </row>
    <row r="42" spans="1:18" x14ac:dyDescent="0.25">
      <c r="A42" s="7">
        <f>IF(MAX($A$13:A41)+1&gt;MAX('3.1 Input│B&amp;T'!$A$13:$A$990),"-",MAX($A$13:A41)+1)</f>
        <v>30</v>
      </c>
      <c r="B42" s="7" t="str">
        <f>CONCATENATE(IFERROR(VLOOKUP($A42,'3.0 Input│AMP'!$A$12:$Q$959,2,FALSE),""),IFERROR(VLOOKUP($A42,'3.1 Input│B&amp;T'!$A$13:$L$990,2,FALSE),""))</f>
        <v>Emergency- BA escape sets</v>
      </c>
      <c r="C42" s="20" t="str">
        <f>IFERROR(IFERROR(VLOOKUP($A42,'3.0 Input│AMP'!$A$12:$Q$959,3,FALSE),VLOOKUP($A42,'3.1 Input│B&amp;T'!$A$13:$L$990,3,FALSE)),"-")</f>
        <v>239a</v>
      </c>
      <c r="D42" s="6">
        <v>1</v>
      </c>
      <c r="E42" s="7" t="str">
        <f>IFERROR(IFERROR(VLOOKUP($A42,'3.0 Input│AMP'!$A$12:$Q$959,4,FALSE),VLOOKUP($A42,'3.1 Input│B&amp;T'!$A$13:$L$990,3,FALSE)),"-")</f>
        <v>Victoria</v>
      </c>
      <c r="F42" s="38">
        <v>2016</v>
      </c>
      <c r="G42" s="21">
        <f>IFERROR(VLOOKUP($A42,'3.0 Input│AMP'!$A$12:$Q$959,COLUMN(G42),FALSE),0)+IFERROR(VLOOKUP($A42,'3.1 Input│B&amp;T'!$A$13:$L$990,COLUMN(G42),FALSE),0)</f>
        <v>19083.52</v>
      </c>
      <c r="H42" s="21">
        <f>IFERROR(VLOOKUP($A42,'3.0 Input│AMP'!$A$12:$Q$959,COLUMN(H42),FALSE),0)+IFERROR(VLOOKUP($A42,'3.1 Input│B&amp;T'!$A$13:$L$990,COLUMN(H42),FALSE),0)</f>
        <v>0</v>
      </c>
      <c r="I42" s="21">
        <f>IFERROR(VLOOKUP($A42,'3.0 Input│AMP'!$A$12:$Q$959,COLUMN(I42),FALSE),0)+IFERROR(VLOOKUP($A42,'3.1 Input│B&amp;T'!$A$13:$L$990,COLUMN(I42),FALSE),0)</f>
        <v>0</v>
      </c>
      <c r="J42" s="21">
        <f>IFERROR(VLOOKUP($A42,'3.0 Input│AMP'!$A$12:$Q$959,COLUMN(J42),FALSE),0)+IFERROR(VLOOKUP($A42,'3.1 Input│B&amp;T'!$A$13:$L$990,COLUMN(J42),FALSE),0)</f>
        <v>0</v>
      </c>
      <c r="K42" s="21">
        <f>IFERROR(VLOOKUP($A42,'3.0 Input│AMP'!$A$12:$Q$959,COLUMN(K42),FALSE),0)+IFERROR(VLOOKUP($A42,'3.1 Input│B&amp;T'!$A$13:$L$990,COLUMN(K42),FALSE),0)</f>
        <v>0</v>
      </c>
      <c r="L42" s="46">
        <f>IFERROR(VLOOKUP($A42,'3.0 Input│AMP'!$A$12:$Q$959,L$11,FALSE),0)+IFERROR(VLOOKUP($A42,'3.1 Input│B&amp;T'!$A$13:$O$990,COLUMN(L42),FALSE),0)</f>
        <v>0.21875000000000003</v>
      </c>
      <c r="M42" s="46">
        <f>IFERROR(VLOOKUP($A42,'3.0 Input│AMP'!$A$12:$Q$959,M$11,FALSE),0)+IFERROR(VLOOKUP($A42,'3.1 Input│B&amp;T'!$A$13:$O$990,COLUMN(M42),FALSE),0)</f>
        <v>0</v>
      </c>
      <c r="N42" s="46">
        <f>IFERROR(VLOOKUP($A42,'3.0 Input│AMP'!$A$12:$Q$959,N$11,FALSE),0)+IFERROR(VLOOKUP($A42,'3.1 Input│B&amp;T'!$A$13:$O$990,COLUMN(N42),FALSE),0)+IFERROR(VLOOKUP($A42,'3.0 Input│AMP'!$A$12:$Q$959,N$11+1,FALSE),0)</f>
        <v>0.78125</v>
      </c>
      <c r="O42" s="46">
        <f>IFERROR(VLOOKUP($A42,'3.0 Input│AMP'!$A$12:$Q$959,O$11,FALSE),0)+IFERROR(VLOOKUP($A42,'3.1 Input│B&amp;T'!$A$13:$O$990,COLUMN(O42),FALSE),0)</f>
        <v>0</v>
      </c>
      <c r="P42" s="11"/>
      <c r="Q42" s="28">
        <f t="shared" si="0"/>
        <v>1</v>
      </c>
      <c r="R42" s="13"/>
    </row>
    <row r="43" spans="1:18" x14ac:dyDescent="0.25">
      <c r="A43" s="7">
        <f>IF(MAX($A$13:A42)+1&gt;MAX('3.1 Input│B&amp;T'!$A$13:$A$990),"-",MAX($A$13:A42)+1)</f>
        <v>31</v>
      </c>
      <c r="B43" s="7" t="str">
        <f>CONCATENATE(IFERROR(VLOOKUP($A43,'3.0 Input│AMP'!$A$12:$Q$959,2,FALSE),""),IFERROR(VLOOKUP($A43,'3.1 Input│B&amp;T'!$A$13:$L$990,2,FALSE),""))</f>
        <v>Emergency- Response Equipment</v>
      </c>
      <c r="C43" s="20" t="str">
        <f>IFERROR(IFERROR(VLOOKUP($A43,'3.0 Input│AMP'!$A$12:$Q$959,3,FALSE),VLOOKUP($A43,'3.1 Input│B&amp;T'!$A$13:$L$990,3,FALSE)),"-")</f>
        <v>239b</v>
      </c>
      <c r="D43" s="6">
        <v>1</v>
      </c>
      <c r="E43" s="7" t="str">
        <f>IFERROR(IFERROR(VLOOKUP($A43,'3.0 Input│AMP'!$A$12:$Q$959,4,FALSE),VLOOKUP($A43,'3.1 Input│B&amp;T'!$A$13:$L$990,3,FALSE)),"-")</f>
        <v>Victoria</v>
      </c>
      <c r="F43" s="38">
        <v>2016</v>
      </c>
      <c r="G43" s="21">
        <f>IFERROR(VLOOKUP($A43,'3.0 Input│AMP'!$A$12:$Q$959,COLUMN(G43),FALSE),0)+IFERROR(VLOOKUP($A43,'3.1 Input│B&amp;T'!$A$13:$L$990,COLUMN(G43),FALSE),0)</f>
        <v>278309.12</v>
      </c>
      <c r="H43" s="21">
        <f>IFERROR(VLOOKUP($A43,'3.0 Input│AMP'!$A$12:$Q$959,COLUMN(H43),FALSE),0)+IFERROR(VLOOKUP($A43,'3.1 Input│B&amp;T'!$A$13:$L$990,COLUMN(H43),FALSE),0)</f>
        <v>278309.12</v>
      </c>
      <c r="I43" s="21">
        <f>IFERROR(VLOOKUP($A43,'3.0 Input│AMP'!$A$12:$Q$959,COLUMN(I43),FALSE),0)+IFERROR(VLOOKUP($A43,'3.1 Input│B&amp;T'!$A$13:$L$990,COLUMN(I43),FALSE),0)</f>
        <v>278309.12</v>
      </c>
      <c r="J43" s="21">
        <f>IFERROR(VLOOKUP($A43,'3.0 Input│AMP'!$A$12:$Q$959,COLUMN(J43),FALSE),0)+IFERROR(VLOOKUP($A43,'3.1 Input│B&amp;T'!$A$13:$L$990,COLUMN(J43),FALSE),0)</f>
        <v>278309.12</v>
      </c>
      <c r="K43" s="21">
        <f>IFERROR(VLOOKUP($A43,'3.0 Input│AMP'!$A$12:$Q$959,COLUMN(K43),FALSE),0)+IFERROR(VLOOKUP($A43,'3.1 Input│B&amp;T'!$A$13:$L$990,COLUMN(K43),FALSE),0)</f>
        <v>278309.12</v>
      </c>
      <c r="L43" s="46">
        <f>IFERROR(VLOOKUP($A43,'3.0 Input│AMP'!$A$12:$Q$959,L$11,FALSE),0)+IFERROR(VLOOKUP($A43,'3.1 Input│B&amp;T'!$A$13:$O$990,COLUMN(L43),FALSE),0)</f>
        <v>0.21875</v>
      </c>
      <c r="M43" s="46">
        <f>IFERROR(VLOOKUP($A43,'3.0 Input│AMP'!$A$12:$Q$959,M$11,FALSE),0)+IFERROR(VLOOKUP($A43,'3.1 Input│B&amp;T'!$A$13:$O$990,COLUMN(M43),FALSE),0)</f>
        <v>2.5798651513827498E-3</v>
      </c>
      <c r="N43" s="46">
        <f>IFERROR(VLOOKUP($A43,'3.0 Input│AMP'!$A$12:$Q$959,N$11,FALSE),0)+IFERROR(VLOOKUP($A43,'3.1 Input│B&amp;T'!$A$13:$O$990,COLUMN(N43),FALSE),0)+IFERROR(VLOOKUP($A43,'3.0 Input│AMP'!$A$12:$Q$959,N$11+1,FALSE),0)</f>
        <v>0.77867013484861725</v>
      </c>
      <c r="O43" s="46">
        <f>IFERROR(VLOOKUP($A43,'3.0 Input│AMP'!$A$12:$Q$959,O$11,FALSE),0)+IFERROR(VLOOKUP($A43,'3.1 Input│B&amp;T'!$A$13:$O$990,COLUMN(O43),FALSE),0)</f>
        <v>0</v>
      </c>
      <c r="P43" s="11"/>
      <c r="Q43" s="28">
        <f t="shared" si="0"/>
        <v>1</v>
      </c>
      <c r="R43" s="13"/>
    </row>
    <row r="44" spans="1:18" x14ac:dyDescent="0.25">
      <c r="A44" s="7">
        <f>IF(MAX($A$13:A43)+1&gt;MAX('3.1 Input│B&amp;T'!$A$13:$A$990),"-",MAX($A$13:A43)+1)</f>
        <v>32</v>
      </c>
      <c r="B44" s="7" t="str">
        <f>CONCATENATE(IFERROR(VLOOKUP($A44,'3.0 Input│AMP'!$A$12:$Q$959,2,FALSE),""),IFERROR(VLOOKUP($A44,'3.1 Input│B&amp;T'!$A$13:$L$990,2,FALSE),""))</f>
        <v>Emergency- Spark Proof tools</v>
      </c>
      <c r="C44" s="20" t="str">
        <f>IFERROR(IFERROR(VLOOKUP($A44,'3.0 Input│AMP'!$A$12:$Q$959,3,FALSE),VLOOKUP($A44,'3.1 Input│B&amp;T'!$A$13:$L$990,3,FALSE)),"-")</f>
        <v>239c</v>
      </c>
      <c r="D44" s="6">
        <v>1</v>
      </c>
      <c r="E44" s="7" t="str">
        <f>IFERROR(IFERROR(VLOOKUP($A44,'3.0 Input│AMP'!$A$12:$Q$959,4,FALSE),VLOOKUP($A44,'3.1 Input│B&amp;T'!$A$13:$L$990,3,FALSE)),"-")</f>
        <v>Victoria</v>
      </c>
      <c r="F44" s="38">
        <v>2016</v>
      </c>
      <c r="G44" s="21">
        <f>IFERROR(VLOOKUP($A44,'3.0 Input│AMP'!$A$12:$Q$959,COLUMN(G44),FALSE),0)+IFERROR(VLOOKUP($A44,'3.1 Input│B&amp;T'!$A$13:$L$990,COLUMN(G44),FALSE),0)</f>
        <v>1945.5999999999995</v>
      </c>
      <c r="H44" s="21">
        <f>IFERROR(VLOOKUP($A44,'3.0 Input│AMP'!$A$12:$Q$959,COLUMN(H44),FALSE),0)+IFERROR(VLOOKUP($A44,'3.1 Input│B&amp;T'!$A$13:$L$990,COLUMN(H44),FALSE),0)</f>
        <v>1945.5999999999995</v>
      </c>
      <c r="I44" s="21">
        <f>IFERROR(VLOOKUP($A44,'3.0 Input│AMP'!$A$12:$Q$959,COLUMN(I44),FALSE),0)+IFERROR(VLOOKUP($A44,'3.1 Input│B&amp;T'!$A$13:$L$990,COLUMN(I44),FALSE),0)</f>
        <v>1945.5999999999995</v>
      </c>
      <c r="J44" s="21">
        <f>IFERROR(VLOOKUP($A44,'3.0 Input│AMP'!$A$12:$Q$959,COLUMN(J44),FALSE),0)+IFERROR(VLOOKUP($A44,'3.1 Input│B&amp;T'!$A$13:$L$990,COLUMN(J44),FALSE),0)</f>
        <v>1945.5999999999995</v>
      </c>
      <c r="K44" s="21">
        <f>IFERROR(VLOOKUP($A44,'3.0 Input│AMP'!$A$12:$Q$959,COLUMN(K44),FALSE),0)+IFERROR(VLOOKUP($A44,'3.1 Input│B&amp;T'!$A$13:$L$990,COLUMN(K44),FALSE),0)</f>
        <v>1945.5999999999995</v>
      </c>
      <c r="L44" s="46">
        <f>IFERROR(VLOOKUP($A44,'3.0 Input│AMP'!$A$12:$Q$959,L$11,FALSE),0)+IFERROR(VLOOKUP($A44,'3.1 Input│B&amp;T'!$A$13:$O$990,COLUMN(L44),FALSE),0)</f>
        <v>0.58881578947368418</v>
      </c>
      <c r="M44" s="46">
        <f>IFERROR(VLOOKUP($A44,'3.0 Input│AMP'!$A$12:$Q$959,M$11,FALSE),0)+IFERROR(VLOOKUP($A44,'3.1 Input│B&amp;T'!$A$13:$O$990,COLUMN(M44),FALSE),0)</f>
        <v>0</v>
      </c>
      <c r="N44" s="46">
        <f>IFERROR(VLOOKUP($A44,'3.0 Input│AMP'!$A$12:$Q$959,N$11,FALSE),0)+IFERROR(VLOOKUP($A44,'3.1 Input│B&amp;T'!$A$13:$O$990,COLUMN(N44),FALSE),0)+IFERROR(VLOOKUP($A44,'3.0 Input│AMP'!$A$12:$Q$959,N$11+1,FALSE),0)</f>
        <v>0.41118421052631576</v>
      </c>
      <c r="O44" s="46">
        <f>IFERROR(VLOOKUP($A44,'3.0 Input│AMP'!$A$12:$Q$959,O$11,FALSE),0)+IFERROR(VLOOKUP($A44,'3.1 Input│B&amp;T'!$A$13:$O$990,COLUMN(O44),FALSE),0)</f>
        <v>0</v>
      </c>
      <c r="P44" s="11"/>
      <c r="Q44" s="28">
        <f t="shared" si="0"/>
        <v>1</v>
      </c>
      <c r="R44" s="13"/>
    </row>
    <row r="45" spans="1:18" x14ac:dyDescent="0.25">
      <c r="A45" s="7">
        <f>IF(MAX($A$13:A44)+1&gt;MAX('3.1 Input│B&amp;T'!$A$13:$A$990),"-",MAX($A$13:A44)+1)</f>
        <v>33</v>
      </c>
      <c r="B45" s="7" t="str">
        <f>CONCATENATE(IFERROR(VLOOKUP($A45,'3.0 Input│AMP'!$A$12:$Q$959,2,FALSE),""),IFERROR(VLOOKUP($A45,'3.1 Input│B&amp;T'!$A$13:$L$990,2,FALSE),""))</f>
        <v>Emergency - fully equipped caravan</v>
      </c>
      <c r="C45" s="20" t="str">
        <f>IFERROR(IFERROR(VLOOKUP($A45,'3.0 Input│AMP'!$A$12:$Q$959,3,FALSE),VLOOKUP($A45,'3.1 Input│B&amp;T'!$A$13:$L$990,3,FALSE)),"-")</f>
        <v>239d</v>
      </c>
      <c r="D45" s="6">
        <v>1</v>
      </c>
      <c r="E45" s="7" t="str">
        <f>IFERROR(IFERROR(VLOOKUP($A45,'3.0 Input│AMP'!$A$12:$Q$959,4,FALSE),VLOOKUP($A45,'3.1 Input│B&amp;T'!$A$13:$L$990,3,FALSE)),"-")</f>
        <v>Victoria</v>
      </c>
      <c r="F45" s="38">
        <v>2016</v>
      </c>
      <c r="G45" s="21">
        <f>IFERROR(VLOOKUP($A45,'3.0 Input│AMP'!$A$12:$Q$959,COLUMN(G45),FALSE),0)+IFERROR(VLOOKUP($A45,'3.1 Input│B&amp;T'!$A$13:$L$990,COLUMN(G45),FALSE),0)</f>
        <v>0</v>
      </c>
      <c r="H45" s="21">
        <f>IFERROR(VLOOKUP($A45,'3.0 Input│AMP'!$A$12:$Q$959,COLUMN(H45),FALSE),0)+IFERROR(VLOOKUP($A45,'3.1 Input│B&amp;T'!$A$13:$L$990,COLUMN(H45),FALSE),0)</f>
        <v>0</v>
      </c>
      <c r="I45" s="21">
        <f>IFERROR(VLOOKUP($A45,'3.0 Input│AMP'!$A$12:$Q$959,COLUMN(I45),FALSE),0)+IFERROR(VLOOKUP($A45,'3.1 Input│B&amp;T'!$A$13:$L$990,COLUMN(I45),FALSE),0)</f>
        <v>107878.39999999999</v>
      </c>
      <c r="J45" s="21">
        <f>IFERROR(VLOOKUP($A45,'3.0 Input│AMP'!$A$12:$Q$959,COLUMN(J45),FALSE),0)+IFERROR(VLOOKUP($A45,'3.1 Input│B&amp;T'!$A$13:$L$990,COLUMN(J45),FALSE),0)</f>
        <v>0</v>
      </c>
      <c r="K45" s="21">
        <f>IFERROR(VLOOKUP($A45,'3.0 Input│AMP'!$A$12:$Q$959,COLUMN(K45),FALSE),0)+IFERROR(VLOOKUP($A45,'3.1 Input│B&amp;T'!$A$13:$L$990,COLUMN(K45),FALSE),0)</f>
        <v>0</v>
      </c>
      <c r="L45" s="46">
        <f>IFERROR(VLOOKUP($A45,'3.0 Input│AMP'!$A$12:$Q$959,L$11,FALSE),0)+IFERROR(VLOOKUP($A45,'3.1 Input│B&amp;T'!$A$13:$O$990,COLUMN(L45),FALSE),0)</f>
        <v>0.21875000000000003</v>
      </c>
      <c r="M45" s="46">
        <f>IFERROR(VLOOKUP($A45,'3.0 Input│AMP'!$A$12:$Q$959,M$11,FALSE),0)+IFERROR(VLOOKUP($A45,'3.1 Input│B&amp;T'!$A$13:$O$990,COLUMN(M45),FALSE),0)</f>
        <v>4.5421511627906981E-2</v>
      </c>
      <c r="N45" s="46">
        <f>IFERROR(VLOOKUP($A45,'3.0 Input│AMP'!$A$12:$Q$959,N$11,FALSE),0)+IFERROR(VLOOKUP($A45,'3.1 Input│B&amp;T'!$A$13:$O$990,COLUMN(N45),FALSE),0)+IFERROR(VLOOKUP($A45,'3.0 Input│AMP'!$A$12:$Q$959,N$11+1,FALSE),0)</f>
        <v>0.73582848837209303</v>
      </c>
      <c r="O45" s="46">
        <f>IFERROR(VLOOKUP($A45,'3.0 Input│AMP'!$A$12:$Q$959,O$11,FALSE),0)+IFERROR(VLOOKUP($A45,'3.1 Input│B&amp;T'!$A$13:$O$990,COLUMN(O45),FALSE),0)</f>
        <v>0</v>
      </c>
      <c r="P45" s="11"/>
      <c r="Q45" s="28">
        <f t="shared" si="0"/>
        <v>1</v>
      </c>
      <c r="R45" s="13"/>
    </row>
    <row r="46" spans="1:18" x14ac:dyDescent="0.25">
      <c r="A46" s="7">
        <f>IF(MAX($A$13:A45)+1&gt;MAX('3.1 Input│B&amp;T'!$A$13:$A$990),"-",MAX($A$13:A45)+1)</f>
        <v>34</v>
      </c>
      <c r="B46" s="7" t="str">
        <f>CONCATENATE(IFERROR(VLOOKUP($A46,'3.0 Input│AMP'!$A$12:$Q$959,2,FALSE),""),IFERROR(VLOOKUP($A46,'3.1 Input│B&amp;T'!$A$13:$L$990,2,FALSE),""))</f>
        <v>Emergency diesel fuel storage</v>
      </c>
      <c r="C46" s="20" t="str">
        <f>IFERROR(IFERROR(VLOOKUP($A46,'3.0 Input│AMP'!$A$12:$Q$959,3,FALSE),VLOOKUP($A46,'3.1 Input│B&amp;T'!$A$13:$L$990,3,FALSE)),"-")</f>
        <v>239e</v>
      </c>
      <c r="D46" s="6">
        <v>1</v>
      </c>
      <c r="E46" s="7" t="str">
        <f>IFERROR(IFERROR(VLOOKUP($A46,'3.0 Input│AMP'!$A$12:$Q$959,4,FALSE),VLOOKUP($A46,'3.1 Input│B&amp;T'!$A$13:$L$990,3,FALSE)),"-")</f>
        <v>Victoria</v>
      </c>
      <c r="F46" s="38">
        <v>2016</v>
      </c>
      <c r="G46" s="21">
        <f>IFERROR(VLOOKUP($A46,'3.0 Input│AMP'!$A$12:$Q$959,COLUMN(G46),FALSE),0)+IFERROR(VLOOKUP($A46,'3.1 Input│B&amp;T'!$A$13:$L$990,COLUMN(G46),FALSE),0)</f>
        <v>0</v>
      </c>
      <c r="H46" s="21">
        <f>IFERROR(VLOOKUP($A46,'3.0 Input│AMP'!$A$12:$Q$959,COLUMN(H46),FALSE),0)+IFERROR(VLOOKUP($A46,'3.1 Input│B&amp;T'!$A$13:$L$990,COLUMN(H46),FALSE),0)</f>
        <v>0</v>
      </c>
      <c r="I46" s="21">
        <f>IFERROR(VLOOKUP($A46,'3.0 Input│AMP'!$A$12:$Q$959,COLUMN(I46),FALSE),0)+IFERROR(VLOOKUP($A46,'3.1 Input│B&amp;T'!$A$13:$L$990,COLUMN(I46),FALSE),0)</f>
        <v>0</v>
      </c>
      <c r="J46" s="21">
        <f>IFERROR(VLOOKUP($A46,'3.0 Input│AMP'!$A$12:$Q$959,COLUMN(J46),FALSE),0)+IFERROR(VLOOKUP($A46,'3.1 Input│B&amp;T'!$A$13:$L$990,COLUMN(J46),FALSE),0)</f>
        <v>123107.84</v>
      </c>
      <c r="K46" s="21">
        <f>IFERROR(VLOOKUP($A46,'3.0 Input│AMP'!$A$12:$Q$959,COLUMN(K46),FALSE),0)+IFERROR(VLOOKUP($A46,'3.1 Input│B&amp;T'!$A$13:$L$990,COLUMN(K46),FALSE),0)</f>
        <v>0</v>
      </c>
      <c r="L46" s="46">
        <f>IFERROR(VLOOKUP($A46,'3.0 Input│AMP'!$A$12:$Q$959,L$11,FALSE),0)+IFERROR(VLOOKUP($A46,'3.1 Input│B&amp;T'!$A$13:$O$990,COLUMN(L46),FALSE),0)</f>
        <v>0.21875000000000003</v>
      </c>
      <c r="M46" s="46">
        <f>IFERROR(VLOOKUP($A46,'3.0 Input│AMP'!$A$12:$Q$959,M$11,FALSE),0)+IFERROR(VLOOKUP($A46,'3.1 Input│B&amp;T'!$A$13:$O$990,COLUMN(M46),FALSE),0)</f>
        <v>0.37000080579758365</v>
      </c>
      <c r="N46" s="46">
        <f>IFERROR(VLOOKUP($A46,'3.0 Input│AMP'!$A$12:$Q$959,N$11,FALSE),0)+IFERROR(VLOOKUP($A46,'3.1 Input│B&amp;T'!$A$13:$O$990,COLUMN(N46),FALSE),0)+IFERROR(VLOOKUP($A46,'3.0 Input│AMP'!$A$12:$Q$959,N$11+1,FALSE),0)</f>
        <v>0.41124919420241635</v>
      </c>
      <c r="O46" s="46">
        <f>IFERROR(VLOOKUP($A46,'3.0 Input│AMP'!$A$12:$Q$959,O$11,FALSE),0)+IFERROR(VLOOKUP($A46,'3.1 Input│B&amp;T'!$A$13:$O$990,COLUMN(O46),FALSE),0)</f>
        <v>0</v>
      </c>
      <c r="P46" s="11"/>
      <c r="Q46" s="28">
        <f t="shared" si="0"/>
        <v>1</v>
      </c>
      <c r="R46" s="13"/>
    </row>
    <row r="47" spans="1:18" x14ac:dyDescent="0.25">
      <c r="A47" s="7">
        <f>IF(MAX($A$13:A46)+1&gt;MAX('3.1 Input│B&amp;T'!$A$13:$A$990),"-",MAX($A$13:A46)+1)</f>
        <v>35</v>
      </c>
      <c r="B47" s="7" t="str">
        <f>CONCATENATE(IFERROR(VLOOKUP($A47,'3.0 Input│AMP'!$A$12:$Q$959,2,FALSE),""),IFERROR(VLOOKUP($A47,'3.1 Input│B&amp;T'!$A$13:$L$990,2,FALSE),""))</f>
        <v>Vent stack for CL600 &amp; 900 pipeline</v>
      </c>
      <c r="C47" s="20">
        <f>IFERROR(IFERROR(VLOOKUP($A47,'3.0 Input│AMP'!$A$12:$Q$959,3,FALSE),VLOOKUP($A47,'3.1 Input│B&amp;T'!$A$13:$L$990,3,FALSE)),"-")</f>
        <v>240</v>
      </c>
      <c r="D47" s="6">
        <v>1</v>
      </c>
      <c r="E47" s="7" t="str">
        <f>IFERROR(IFERROR(VLOOKUP($A47,'3.0 Input│AMP'!$A$12:$Q$959,4,FALSE),VLOOKUP($A47,'3.1 Input│B&amp;T'!$A$13:$L$990,3,FALSE)),"-")</f>
        <v>VTS</v>
      </c>
      <c r="F47" s="38">
        <v>2016</v>
      </c>
      <c r="G47" s="21">
        <f>IFERROR(VLOOKUP($A47,'3.0 Input│AMP'!$A$12:$Q$959,COLUMN(G47),FALSE),0)+IFERROR(VLOOKUP($A47,'3.1 Input│B&amp;T'!$A$13:$L$990,COLUMN(G47),FALSE),0)</f>
        <v>210339.83999999997</v>
      </c>
      <c r="H47" s="21">
        <f>IFERROR(VLOOKUP($A47,'3.0 Input│AMP'!$A$12:$Q$959,COLUMN(H47),FALSE),0)+IFERROR(VLOOKUP($A47,'3.1 Input│B&amp;T'!$A$13:$L$990,COLUMN(H47),FALSE),0)</f>
        <v>0</v>
      </c>
      <c r="I47" s="21">
        <f>IFERROR(VLOOKUP($A47,'3.0 Input│AMP'!$A$12:$Q$959,COLUMN(I47),FALSE),0)+IFERROR(VLOOKUP($A47,'3.1 Input│B&amp;T'!$A$13:$L$990,COLUMN(I47),FALSE),0)</f>
        <v>0</v>
      </c>
      <c r="J47" s="21">
        <f>IFERROR(VLOOKUP($A47,'3.0 Input│AMP'!$A$12:$Q$959,COLUMN(J47),FALSE),0)+IFERROR(VLOOKUP($A47,'3.1 Input│B&amp;T'!$A$13:$L$990,COLUMN(J47),FALSE),0)</f>
        <v>0</v>
      </c>
      <c r="K47" s="21">
        <f>IFERROR(VLOOKUP($A47,'3.0 Input│AMP'!$A$12:$Q$959,COLUMN(K47),FALSE),0)+IFERROR(VLOOKUP($A47,'3.1 Input│B&amp;T'!$A$13:$L$990,COLUMN(K47),FALSE),0)</f>
        <v>0</v>
      </c>
      <c r="L47" s="46">
        <f>IFERROR(VLOOKUP($A47,'3.0 Input│AMP'!$A$12:$Q$959,L$11,FALSE),0)+IFERROR(VLOOKUP($A47,'3.1 Input│B&amp;T'!$A$13:$O$990,COLUMN(L47),FALSE),0)</f>
        <v>0.21875000000000003</v>
      </c>
      <c r="M47" s="46">
        <f>IFERROR(VLOOKUP($A47,'3.0 Input│AMP'!$A$12:$Q$959,M$11,FALSE),0)+IFERROR(VLOOKUP($A47,'3.1 Input│B&amp;T'!$A$13:$O$990,COLUMN(M47),FALSE),0)</f>
        <v>0</v>
      </c>
      <c r="N47" s="46">
        <f>IFERROR(VLOOKUP($A47,'3.0 Input│AMP'!$A$12:$Q$959,N$11,FALSE),0)+IFERROR(VLOOKUP($A47,'3.1 Input│B&amp;T'!$A$13:$O$990,COLUMN(N47),FALSE),0)+IFERROR(VLOOKUP($A47,'3.0 Input│AMP'!$A$12:$Q$959,N$11+1,FALSE),0)</f>
        <v>0.78125</v>
      </c>
      <c r="O47" s="46">
        <f>IFERROR(VLOOKUP($A47,'3.0 Input│AMP'!$A$12:$Q$959,O$11,FALSE),0)+IFERROR(VLOOKUP($A47,'3.1 Input│B&amp;T'!$A$13:$O$990,COLUMN(O47),FALSE),0)</f>
        <v>0</v>
      </c>
      <c r="P47" s="11"/>
      <c r="Q47" s="28">
        <f t="shared" si="0"/>
        <v>1</v>
      </c>
      <c r="R47" s="13"/>
    </row>
    <row r="48" spans="1:18" x14ac:dyDescent="0.25">
      <c r="A48" s="7">
        <f>IF(MAX($A$13:A47)+1&gt;MAX('3.1 Input│B&amp;T'!$A$13:$A$990),"-",MAX($A$13:A47)+1)</f>
        <v>36</v>
      </c>
      <c r="B48" s="7" t="str">
        <f>CONCATENATE(IFERROR(VLOOKUP($A48,'3.0 Input│AMP'!$A$12:$Q$959,2,FALSE),""),IFERROR(VLOOKUP($A48,'3.1 Input│B&amp;T'!$A$13:$L$990,2,FALSE),""))</f>
        <v>Remote CP/critical drainage bond monitoring</v>
      </c>
      <c r="C48" s="20">
        <f>IFERROR(IFERROR(VLOOKUP($A48,'3.0 Input│AMP'!$A$12:$Q$959,3,FALSE),VLOOKUP($A48,'3.1 Input│B&amp;T'!$A$13:$L$990,3,FALSE)),"-")</f>
        <v>241</v>
      </c>
      <c r="D48" s="6">
        <v>1</v>
      </c>
      <c r="E48" s="7" t="str">
        <f>IFERROR(IFERROR(VLOOKUP($A48,'3.0 Input│AMP'!$A$12:$Q$959,4,FALSE),VLOOKUP($A48,'3.1 Input│B&amp;T'!$A$13:$L$990,3,FALSE)),"-")</f>
        <v>VTS</v>
      </c>
      <c r="F48" s="38">
        <v>2016</v>
      </c>
      <c r="G48" s="21">
        <f>IFERROR(VLOOKUP($A48,'3.0 Input│AMP'!$A$12:$Q$959,COLUMN(G48),FALSE),0)+IFERROR(VLOOKUP($A48,'3.1 Input│B&amp;T'!$A$13:$L$990,COLUMN(G48),FALSE),0)</f>
        <v>573053.77777777775</v>
      </c>
      <c r="H48" s="21">
        <f>IFERROR(VLOOKUP($A48,'3.0 Input│AMP'!$A$12:$Q$959,COLUMN(H48),FALSE),0)+IFERROR(VLOOKUP($A48,'3.1 Input│B&amp;T'!$A$13:$L$990,COLUMN(H48),FALSE),0)</f>
        <v>60456.555555555569</v>
      </c>
      <c r="I48" s="21">
        <f>IFERROR(VLOOKUP($A48,'3.0 Input│AMP'!$A$12:$Q$959,COLUMN(I48),FALSE),0)+IFERROR(VLOOKUP($A48,'3.1 Input│B&amp;T'!$A$13:$L$990,COLUMN(I48),FALSE),0)</f>
        <v>60456.555555555569</v>
      </c>
      <c r="J48" s="21">
        <f>IFERROR(VLOOKUP($A48,'3.0 Input│AMP'!$A$12:$Q$959,COLUMN(J48),FALSE),0)+IFERROR(VLOOKUP($A48,'3.1 Input│B&amp;T'!$A$13:$L$990,COLUMN(J48),FALSE),0)</f>
        <v>60456.555555555569</v>
      </c>
      <c r="K48" s="21">
        <f>IFERROR(VLOOKUP($A48,'3.0 Input│AMP'!$A$12:$Q$959,COLUMN(K48),FALSE),0)+IFERROR(VLOOKUP($A48,'3.1 Input│B&amp;T'!$A$13:$L$990,COLUMN(K48),FALSE),0)</f>
        <v>60456.555555555569</v>
      </c>
      <c r="L48" s="46">
        <f>IFERROR(VLOOKUP($A48,'3.0 Input│AMP'!$A$12:$Q$959,L$11,FALSE),0)+IFERROR(VLOOKUP($A48,'3.1 Input│B&amp;T'!$A$13:$O$990,COLUMN(L48),FALSE),0)</f>
        <v>0.3341044080109955</v>
      </c>
      <c r="M48" s="46">
        <f>IFERROR(VLOOKUP($A48,'3.0 Input│AMP'!$A$12:$Q$959,M$11,FALSE),0)+IFERROR(VLOOKUP($A48,'3.1 Input│B&amp;T'!$A$13:$O$990,COLUMN(M48),FALSE),0)</f>
        <v>0</v>
      </c>
      <c r="N48" s="46">
        <f>IFERROR(VLOOKUP($A48,'3.0 Input│AMP'!$A$12:$Q$959,N$11,FALSE),0)+IFERROR(VLOOKUP($A48,'3.1 Input│B&amp;T'!$A$13:$O$990,COLUMN(N48),FALSE),0)+IFERROR(VLOOKUP($A48,'3.0 Input│AMP'!$A$12:$Q$959,N$11+1,FALSE),0)</f>
        <v>0.64426664048694282</v>
      </c>
      <c r="O48" s="46">
        <f>IFERROR(VLOOKUP($A48,'3.0 Input│AMP'!$A$12:$Q$959,O$11,FALSE),0)+IFERROR(VLOOKUP($A48,'3.1 Input│B&amp;T'!$A$13:$O$990,COLUMN(O48),FALSE),0)</f>
        <v>2.1628951502061653E-2</v>
      </c>
      <c r="P48" s="11"/>
      <c r="Q48" s="28">
        <f t="shared" si="0"/>
        <v>1</v>
      </c>
      <c r="R48" s="13"/>
    </row>
    <row r="49" spans="1:18" x14ac:dyDescent="0.25">
      <c r="A49" s="7">
        <f>IF(MAX($A$13:A48)+1&gt;MAX('3.1 Input│B&amp;T'!$A$13:$A$990),"-",MAX($A$13:A48)+1)</f>
        <v>37</v>
      </c>
      <c r="B49" s="7" t="str">
        <f>CONCATENATE(IFERROR(VLOOKUP($A49,'3.0 Input│AMP'!$A$12:$Q$959,2,FALSE),""),IFERROR(VLOOKUP($A49,'3.1 Input│B&amp;T'!$A$13:$L$990,2,FALSE),""))</f>
        <v>BCG Un-regulated Bypass Upgrade</v>
      </c>
      <c r="C49" s="20">
        <f>IFERROR(IFERROR(VLOOKUP($A49,'3.0 Input│AMP'!$A$12:$Q$959,3,FALSE),VLOOKUP($A49,'3.1 Input│B&amp;T'!$A$13:$L$990,3,FALSE)),"-")</f>
        <v>242</v>
      </c>
      <c r="D49" s="6">
        <v>1</v>
      </c>
      <c r="E49" s="7" t="str">
        <f>IFERROR(IFERROR(VLOOKUP($A49,'3.0 Input│AMP'!$A$12:$Q$959,4,FALSE),VLOOKUP($A49,'3.1 Input│B&amp;T'!$A$13:$L$990,3,FALSE)),"-")</f>
        <v>VTS</v>
      </c>
      <c r="F49" s="38">
        <v>2016</v>
      </c>
      <c r="G49" s="21">
        <f>IFERROR(VLOOKUP($A49,'3.0 Input│AMP'!$A$12:$Q$959,COLUMN(G49),FALSE),0)+IFERROR(VLOOKUP($A49,'3.1 Input│B&amp;T'!$A$13:$L$990,COLUMN(G49),FALSE),0)</f>
        <v>0</v>
      </c>
      <c r="H49" s="21">
        <f>IFERROR(VLOOKUP($A49,'3.0 Input│AMP'!$A$12:$Q$959,COLUMN(H49),FALSE),0)+IFERROR(VLOOKUP($A49,'3.1 Input│B&amp;T'!$A$13:$L$990,COLUMN(H49),FALSE),0)</f>
        <v>0</v>
      </c>
      <c r="I49" s="21">
        <f>IFERROR(VLOOKUP($A49,'3.0 Input│AMP'!$A$12:$Q$959,COLUMN(I49),FALSE),0)+IFERROR(VLOOKUP($A49,'3.1 Input│B&amp;T'!$A$13:$L$990,COLUMN(I49),FALSE),0)</f>
        <v>342346.23999999999</v>
      </c>
      <c r="J49" s="21">
        <f>IFERROR(VLOOKUP($A49,'3.0 Input│AMP'!$A$12:$Q$959,COLUMN(J49),FALSE),0)+IFERROR(VLOOKUP($A49,'3.1 Input│B&amp;T'!$A$13:$L$990,COLUMN(J49),FALSE),0)</f>
        <v>0</v>
      </c>
      <c r="K49" s="21">
        <f>IFERROR(VLOOKUP($A49,'3.0 Input│AMP'!$A$12:$Q$959,COLUMN(K49),FALSE),0)+IFERROR(VLOOKUP($A49,'3.1 Input│B&amp;T'!$A$13:$L$990,COLUMN(K49),FALSE),0)</f>
        <v>0</v>
      </c>
      <c r="L49" s="46">
        <f>IFERROR(VLOOKUP($A49,'3.0 Input│AMP'!$A$12:$Q$959,L$11,FALSE),0)+IFERROR(VLOOKUP($A49,'3.1 Input│B&amp;T'!$A$13:$O$990,COLUMN(L49),FALSE),0)</f>
        <v>0.23418466637752472</v>
      </c>
      <c r="M49" s="46">
        <f>IFERROR(VLOOKUP($A49,'3.0 Input│AMP'!$A$12:$Q$959,M$11,FALSE),0)+IFERROR(VLOOKUP($A49,'3.1 Input│B&amp;T'!$A$13:$O$990,COLUMN(M49),FALSE),0)</f>
        <v>0.66988321530857187</v>
      </c>
      <c r="N49" s="46">
        <f>IFERROR(VLOOKUP($A49,'3.0 Input│AMP'!$A$12:$Q$959,N$11,FALSE),0)+IFERROR(VLOOKUP($A49,'3.1 Input│B&amp;T'!$A$13:$O$990,COLUMN(N49),FALSE),0)+IFERROR(VLOOKUP($A49,'3.0 Input│AMP'!$A$12:$Q$959,N$11+1,FALSE),0)</f>
        <v>9.5932118313903497E-2</v>
      </c>
      <c r="O49" s="46">
        <f>IFERROR(VLOOKUP($A49,'3.0 Input│AMP'!$A$12:$Q$959,O$11,FALSE),0)+IFERROR(VLOOKUP($A49,'3.1 Input│B&amp;T'!$A$13:$O$990,COLUMN(O49),FALSE),0)</f>
        <v>0</v>
      </c>
      <c r="P49" s="11"/>
      <c r="Q49" s="28">
        <f t="shared" si="0"/>
        <v>1</v>
      </c>
      <c r="R49" s="13"/>
    </row>
    <row r="50" spans="1:18" x14ac:dyDescent="0.25">
      <c r="A50" s="7">
        <f>IF(MAX($A$13:A49)+1&gt;MAX('3.1 Input│B&amp;T'!$A$13:$A$990),"-",MAX($A$13:A49)+1)</f>
        <v>38</v>
      </c>
      <c r="B50" s="7" t="str">
        <f>CONCATENATE(IFERROR(VLOOKUP($A50,'3.0 Input│AMP'!$A$12:$Q$959,2,FALSE),""),IFERROR(VLOOKUP($A50,'3.1 Input│B&amp;T'!$A$13:$L$990,2,FALSE),""))</f>
        <v>Security - Physical</v>
      </c>
      <c r="C50" s="20">
        <f>IFERROR(IFERROR(VLOOKUP($A50,'3.0 Input│AMP'!$A$12:$Q$959,3,FALSE),VLOOKUP($A50,'3.1 Input│B&amp;T'!$A$13:$L$990,3,FALSE)),"-")</f>
        <v>243</v>
      </c>
      <c r="D50" s="6">
        <v>1</v>
      </c>
      <c r="E50" s="7" t="str">
        <f>IFERROR(IFERROR(VLOOKUP($A50,'3.0 Input│AMP'!$A$12:$Q$959,4,FALSE),VLOOKUP($A50,'3.1 Input│B&amp;T'!$A$13:$L$990,3,FALSE)),"-")</f>
        <v>Victoria</v>
      </c>
      <c r="F50" s="38">
        <v>2016</v>
      </c>
      <c r="G50" s="21">
        <f>IFERROR(VLOOKUP($A50,'3.0 Input│AMP'!$A$12:$Q$959,COLUMN(G50),FALSE),0)+IFERROR(VLOOKUP($A50,'3.1 Input│B&amp;T'!$A$13:$L$990,COLUMN(G50),FALSE),0)</f>
        <v>365236.3839999999</v>
      </c>
      <c r="H50" s="21">
        <f>IFERROR(VLOOKUP($A50,'3.0 Input│AMP'!$A$12:$Q$959,COLUMN(H50),FALSE),0)+IFERROR(VLOOKUP($A50,'3.1 Input│B&amp;T'!$A$13:$L$990,COLUMN(H50),FALSE),0)</f>
        <v>365236.3839999999</v>
      </c>
      <c r="I50" s="21">
        <f>IFERROR(VLOOKUP($A50,'3.0 Input│AMP'!$A$12:$Q$959,COLUMN(I50),FALSE),0)+IFERROR(VLOOKUP($A50,'3.1 Input│B&amp;T'!$A$13:$L$990,COLUMN(I50),FALSE),0)</f>
        <v>365236.3839999999</v>
      </c>
      <c r="J50" s="21">
        <f>IFERROR(VLOOKUP($A50,'3.0 Input│AMP'!$A$12:$Q$959,COLUMN(J50),FALSE),0)+IFERROR(VLOOKUP($A50,'3.1 Input│B&amp;T'!$A$13:$L$990,COLUMN(J50),FALSE),0)</f>
        <v>365236.3839999999</v>
      </c>
      <c r="K50" s="21">
        <f>IFERROR(VLOOKUP($A50,'3.0 Input│AMP'!$A$12:$Q$959,COLUMN(K50),FALSE),0)+IFERROR(VLOOKUP($A50,'3.1 Input│B&amp;T'!$A$13:$L$990,COLUMN(K50),FALSE),0)</f>
        <v>365236.3839999999</v>
      </c>
      <c r="L50" s="46">
        <f>IFERROR(VLOOKUP($A50,'3.0 Input│AMP'!$A$12:$Q$959,L$11,FALSE),0)+IFERROR(VLOOKUP($A50,'3.1 Input│B&amp;T'!$A$13:$O$990,COLUMN(L50),FALSE),0)</f>
        <v>0.37331982785154283</v>
      </c>
      <c r="M50" s="46">
        <f>IFERROR(VLOOKUP($A50,'3.0 Input│AMP'!$A$12:$Q$959,M$11,FALSE),0)+IFERROR(VLOOKUP($A50,'3.1 Input│B&amp;T'!$A$13:$O$990,COLUMN(M50),FALSE),0)</f>
        <v>0.62668017214845717</v>
      </c>
      <c r="N50" s="46">
        <f>IFERROR(VLOOKUP($A50,'3.0 Input│AMP'!$A$12:$Q$959,N$11,FALSE),0)+IFERROR(VLOOKUP($A50,'3.1 Input│B&amp;T'!$A$13:$O$990,COLUMN(N50),FALSE),0)+IFERROR(VLOOKUP($A50,'3.0 Input│AMP'!$A$12:$Q$959,N$11+1,FALSE),0)</f>
        <v>0</v>
      </c>
      <c r="O50" s="46">
        <f>IFERROR(VLOOKUP($A50,'3.0 Input│AMP'!$A$12:$Q$959,O$11,FALSE),0)+IFERROR(VLOOKUP($A50,'3.1 Input│B&amp;T'!$A$13:$O$990,COLUMN(O50),FALSE),0)</f>
        <v>0</v>
      </c>
      <c r="P50" s="11"/>
      <c r="Q50" s="28">
        <f t="shared" si="0"/>
        <v>1</v>
      </c>
      <c r="R50" s="13"/>
    </row>
    <row r="51" spans="1:18" x14ac:dyDescent="0.25">
      <c r="A51" s="7">
        <f>IF(MAX($A$13:A50)+1&gt;MAX('3.1 Input│B&amp;T'!$A$13:$A$990),"-",MAX($A$13:A50)+1)</f>
        <v>39</v>
      </c>
      <c r="B51" s="7" t="str">
        <f>CONCATENATE(IFERROR(VLOOKUP($A51,'3.0 Input│AMP'!$A$12:$Q$959,2,FALSE),""),IFERROR(VLOOKUP($A51,'3.1 Input│B&amp;T'!$A$13:$L$990,2,FALSE),""))</f>
        <v>CP - Cathodic Protection Replacement</v>
      </c>
      <c r="C51" s="20">
        <f>IFERROR(IFERROR(VLOOKUP($A51,'3.0 Input│AMP'!$A$12:$Q$959,3,FALSE),VLOOKUP($A51,'3.1 Input│B&amp;T'!$A$13:$L$990,3,FALSE)),"-")</f>
        <v>244</v>
      </c>
      <c r="D51" s="6">
        <v>1</v>
      </c>
      <c r="E51" s="7" t="str">
        <f>IFERROR(IFERROR(VLOOKUP($A51,'3.0 Input│AMP'!$A$12:$Q$959,4,FALSE),VLOOKUP($A51,'3.1 Input│B&amp;T'!$A$13:$L$990,3,FALSE)),"-")</f>
        <v>VTS</v>
      </c>
      <c r="F51" s="38">
        <v>2016</v>
      </c>
      <c r="G51" s="21">
        <f>IFERROR(VLOOKUP($A51,'3.0 Input│AMP'!$A$12:$Q$959,COLUMN(G51),FALSE),0)+IFERROR(VLOOKUP($A51,'3.1 Input│B&amp;T'!$A$13:$L$990,COLUMN(G51),FALSE),0)</f>
        <v>232464.38400000005</v>
      </c>
      <c r="H51" s="21">
        <f>IFERROR(VLOOKUP($A51,'3.0 Input│AMP'!$A$12:$Q$959,COLUMN(H51),FALSE),0)+IFERROR(VLOOKUP($A51,'3.1 Input│B&amp;T'!$A$13:$L$990,COLUMN(H51),FALSE),0)</f>
        <v>232464.38400000005</v>
      </c>
      <c r="I51" s="21">
        <f>IFERROR(VLOOKUP($A51,'3.0 Input│AMP'!$A$12:$Q$959,COLUMN(I51),FALSE),0)+IFERROR(VLOOKUP($A51,'3.1 Input│B&amp;T'!$A$13:$L$990,COLUMN(I51),FALSE),0)</f>
        <v>232464.38400000005</v>
      </c>
      <c r="J51" s="21">
        <f>IFERROR(VLOOKUP($A51,'3.0 Input│AMP'!$A$12:$Q$959,COLUMN(J51),FALSE),0)+IFERROR(VLOOKUP($A51,'3.1 Input│B&amp;T'!$A$13:$L$990,COLUMN(J51),FALSE),0)</f>
        <v>232464.38400000005</v>
      </c>
      <c r="K51" s="21">
        <f>IFERROR(VLOOKUP($A51,'3.0 Input│AMP'!$A$12:$Q$959,COLUMN(K51),FALSE),0)+IFERROR(VLOOKUP($A51,'3.1 Input│B&amp;T'!$A$13:$L$990,COLUMN(K51),FALSE),0)</f>
        <v>232464.38400000005</v>
      </c>
      <c r="L51" s="46">
        <f>IFERROR(VLOOKUP($A51,'3.0 Input│AMP'!$A$12:$Q$959,L$11,FALSE),0)+IFERROR(VLOOKUP($A51,'3.1 Input│B&amp;T'!$A$13:$O$990,COLUMN(L51),FALSE),0)</f>
        <v>0.36122343799555984</v>
      </c>
      <c r="M51" s="46">
        <f>IFERROR(VLOOKUP($A51,'3.0 Input│AMP'!$A$12:$Q$959,M$11,FALSE),0)+IFERROR(VLOOKUP($A51,'3.1 Input│B&amp;T'!$A$13:$O$990,COLUMN(M51),FALSE),0)</f>
        <v>4.9375305595200342E-2</v>
      </c>
      <c r="N51" s="46">
        <f>IFERROR(VLOOKUP($A51,'3.0 Input│AMP'!$A$12:$Q$959,N$11,FALSE),0)+IFERROR(VLOOKUP($A51,'3.1 Input│B&amp;T'!$A$13:$O$990,COLUMN(N51),FALSE),0)+IFERROR(VLOOKUP($A51,'3.0 Input│AMP'!$A$12:$Q$959,N$11+1,FALSE),0)</f>
        <v>0.53174081066973256</v>
      </c>
      <c r="O51" s="46">
        <f>IFERROR(VLOOKUP($A51,'3.0 Input│AMP'!$A$12:$Q$959,O$11,FALSE),0)+IFERROR(VLOOKUP($A51,'3.1 Input│B&amp;T'!$A$13:$O$990,COLUMN(O51),FALSE),0)</f>
        <v>5.7660445739507349E-2</v>
      </c>
      <c r="P51" s="11"/>
      <c r="Q51" s="28">
        <f t="shared" si="0"/>
        <v>1</v>
      </c>
      <c r="R51" s="13"/>
    </row>
    <row r="52" spans="1:18" x14ac:dyDescent="0.25">
      <c r="A52" s="7">
        <f>IF(MAX($A$13:A51)+1&gt;MAX('3.1 Input│B&amp;T'!$A$13:$A$990),"-",MAX($A$13:A51)+1)</f>
        <v>40</v>
      </c>
      <c r="B52" s="7" t="str">
        <f>CONCATENATE(IFERROR(VLOOKUP($A52,'3.0 Input│AMP'!$A$12:$Q$959,2,FALSE),""),IFERROR(VLOOKUP($A52,'3.1 Input│B&amp;T'!$A$13:$L$990,2,FALSE),""))</f>
        <v>Equipment - Gas Detectors</v>
      </c>
      <c r="C52" s="20">
        <f>IFERROR(IFERROR(VLOOKUP($A52,'3.0 Input│AMP'!$A$12:$Q$959,3,FALSE),VLOOKUP($A52,'3.1 Input│B&amp;T'!$A$13:$L$990,3,FALSE)),"-")</f>
        <v>245</v>
      </c>
      <c r="D52" s="6">
        <v>1</v>
      </c>
      <c r="E52" s="7" t="str">
        <f>IFERROR(IFERROR(VLOOKUP($A52,'3.0 Input│AMP'!$A$12:$Q$959,4,FALSE),VLOOKUP($A52,'3.1 Input│B&amp;T'!$A$13:$L$990,3,FALSE)),"-")</f>
        <v>Victoria</v>
      </c>
      <c r="F52" s="38">
        <v>2016</v>
      </c>
      <c r="G52" s="21">
        <f>IFERROR(VLOOKUP($A52,'3.0 Input│AMP'!$A$12:$Q$959,COLUMN(G52),FALSE),0)+IFERROR(VLOOKUP($A52,'3.1 Input│B&amp;T'!$A$13:$L$990,COLUMN(G52),FALSE),0)</f>
        <v>0</v>
      </c>
      <c r="H52" s="21">
        <f>IFERROR(VLOOKUP($A52,'3.0 Input│AMP'!$A$12:$Q$959,COLUMN(H52),FALSE),0)+IFERROR(VLOOKUP($A52,'3.1 Input│B&amp;T'!$A$13:$L$990,COLUMN(H52),FALSE),0)</f>
        <v>0</v>
      </c>
      <c r="I52" s="21">
        <f>IFERROR(VLOOKUP($A52,'3.0 Input│AMP'!$A$12:$Q$959,COLUMN(I52),FALSE),0)+IFERROR(VLOOKUP($A52,'3.1 Input│B&amp;T'!$A$13:$L$990,COLUMN(I52),FALSE),0)</f>
        <v>25000</v>
      </c>
      <c r="J52" s="21">
        <f>IFERROR(VLOOKUP($A52,'3.0 Input│AMP'!$A$12:$Q$959,COLUMN(J52),FALSE),0)+IFERROR(VLOOKUP($A52,'3.1 Input│B&amp;T'!$A$13:$L$990,COLUMN(J52),FALSE),0)</f>
        <v>25000</v>
      </c>
      <c r="K52" s="21">
        <f>IFERROR(VLOOKUP($A52,'3.0 Input│AMP'!$A$12:$Q$959,COLUMN(K52),FALSE),0)+IFERROR(VLOOKUP($A52,'3.1 Input│B&amp;T'!$A$13:$L$990,COLUMN(K52),FALSE),0)</f>
        <v>0</v>
      </c>
      <c r="L52" s="46">
        <f>IFERROR(VLOOKUP($A52,'3.0 Input│AMP'!$A$12:$Q$959,L$11,FALSE),0)+IFERROR(VLOOKUP($A52,'3.1 Input│B&amp;T'!$A$13:$O$990,COLUMN(L52),FALSE),0)</f>
        <v>0</v>
      </c>
      <c r="M52" s="46">
        <f>IFERROR(VLOOKUP($A52,'3.0 Input│AMP'!$A$12:$Q$959,M$11,FALSE),0)+IFERROR(VLOOKUP($A52,'3.1 Input│B&amp;T'!$A$13:$O$990,COLUMN(M52),FALSE),0)</f>
        <v>0</v>
      </c>
      <c r="N52" s="46">
        <f>IFERROR(VLOOKUP($A52,'3.0 Input│AMP'!$A$12:$Q$959,N$11,FALSE),0)+IFERROR(VLOOKUP($A52,'3.1 Input│B&amp;T'!$A$13:$O$990,COLUMN(N52),FALSE),0)+IFERROR(VLOOKUP($A52,'3.0 Input│AMP'!$A$12:$Q$959,N$11+1,FALSE),0)</f>
        <v>1</v>
      </c>
      <c r="O52" s="46">
        <f>IFERROR(VLOOKUP($A52,'3.0 Input│AMP'!$A$12:$Q$959,O$11,FALSE),0)+IFERROR(VLOOKUP($A52,'3.1 Input│B&amp;T'!$A$13:$O$990,COLUMN(O52),FALSE),0)</f>
        <v>0</v>
      </c>
      <c r="P52" s="11"/>
      <c r="Q52" s="28">
        <f t="shared" si="0"/>
        <v>1</v>
      </c>
      <c r="R52" s="13"/>
    </row>
    <row r="53" spans="1:18" x14ac:dyDescent="0.25">
      <c r="A53" s="7">
        <f>IF(MAX($A$13:A52)+1&gt;MAX('3.1 Input│B&amp;T'!$A$13:$A$990),"-",MAX($A$13:A52)+1)</f>
        <v>41</v>
      </c>
      <c r="B53" s="7" t="str">
        <f>CONCATENATE(IFERROR(VLOOKUP($A53,'3.0 Input│AMP'!$A$12:$Q$959,2,FALSE),""),IFERROR(VLOOKUP($A53,'3.1 Input│B&amp;T'!$A$13:$L$990,2,FALSE),""))</f>
        <v>Regulator Upgrade - Lara pneumatic control system upgrade</v>
      </c>
      <c r="C53" s="20">
        <f>IFERROR(IFERROR(VLOOKUP($A53,'3.0 Input│AMP'!$A$12:$Q$959,3,FALSE),VLOOKUP($A53,'3.1 Input│B&amp;T'!$A$13:$L$990,3,FALSE)),"-")</f>
        <v>247</v>
      </c>
      <c r="D53" s="6">
        <v>1</v>
      </c>
      <c r="E53" s="7" t="str">
        <f>IFERROR(IFERROR(VLOOKUP($A53,'3.0 Input│AMP'!$A$12:$Q$959,4,FALSE),VLOOKUP($A53,'3.1 Input│B&amp;T'!$A$13:$L$990,3,FALSE)),"-")</f>
        <v>VTS</v>
      </c>
      <c r="F53" s="38">
        <v>2016</v>
      </c>
      <c r="G53" s="21">
        <f>IFERROR(VLOOKUP($A53,'3.0 Input│AMP'!$A$12:$Q$959,COLUMN(G53),FALSE),0)+IFERROR(VLOOKUP($A53,'3.1 Input│B&amp;T'!$A$13:$L$990,COLUMN(G53),FALSE),0)</f>
        <v>0</v>
      </c>
      <c r="H53" s="21">
        <f>IFERROR(VLOOKUP($A53,'3.0 Input│AMP'!$A$12:$Q$959,COLUMN(H53),FALSE),0)+IFERROR(VLOOKUP($A53,'3.1 Input│B&amp;T'!$A$13:$L$990,COLUMN(H53),FALSE),0)</f>
        <v>619257.80000000005</v>
      </c>
      <c r="I53" s="21">
        <f>IFERROR(VLOOKUP($A53,'3.0 Input│AMP'!$A$12:$Q$959,COLUMN(I53),FALSE),0)+IFERROR(VLOOKUP($A53,'3.1 Input│B&amp;T'!$A$13:$L$990,COLUMN(I53),FALSE),0)</f>
        <v>0</v>
      </c>
      <c r="J53" s="21">
        <f>IFERROR(VLOOKUP($A53,'3.0 Input│AMP'!$A$12:$Q$959,COLUMN(J53),FALSE),0)+IFERROR(VLOOKUP($A53,'3.1 Input│B&amp;T'!$A$13:$L$990,COLUMN(J53),FALSE),0)</f>
        <v>0</v>
      </c>
      <c r="K53" s="21">
        <f>IFERROR(VLOOKUP($A53,'3.0 Input│AMP'!$A$12:$Q$959,COLUMN(K53),FALSE),0)+IFERROR(VLOOKUP($A53,'3.1 Input│B&amp;T'!$A$13:$L$990,COLUMN(K53),FALSE),0)</f>
        <v>0</v>
      </c>
      <c r="L53" s="46">
        <f>IFERROR(VLOOKUP($A53,'3.0 Input│AMP'!$A$12:$Q$959,L$11,FALSE),0)+IFERROR(VLOOKUP($A53,'3.1 Input│B&amp;T'!$A$13:$O$990,COLUMN(L53),FALSE),0)</f>
        <v>0.32447035790263762</v>
      </c>
      <c r="M53" s="46">
        <f>IFERROR(VLOOKUP($A53,'3.0 Input│AMP'!$A$12:$Q$959,M$11,FALSE),0)+IFERROR(VLOOKUP($A53,'3.1 Input│B&amp;T'!$A$13:$O$990,COLUMN(M53),FALSE),0)</f>
        <v>0.14161307293989675</v>
      </c>
      <c r="N53" s="46">
        <f>IFERROR(VLOOKUP($A53,'3.0 Input│AMP'!$A$12:$Q$959,N$11,FALSE),0)+IFERROR(VLOOKUP($A53,'3.1 Input│B&amp;T'!$A$13:$O$990,COLUMN(N53),FALSE),0)+IFERROR(VLOOKUP($A53,'3.0 Input│AMP'!$A$12:$Q$959,N$11+1,FALSE),0)</f>
        <v>0.53391656915746555</v>
      </c>
      <c r="O53" s="46">
        <f>IFERROR(VLOOKUP($A53,'3.0 Input│AMP'!$A$12:$Q$959,O$11,FALSE),0)+IFERROR(VLOOKUP($A53,'3.1 Input│B&amp;T'!$A$13:$O$990,COLUMN(O53),FALSE),0)</f>
        <v>0</v>
      </c>
      <c r="P53" s="11"/>
      <c r="Q53" s="28">
        <f t="shared" si="0"/>
        <v>0.99999999999999989</v>
      </c>
      <c r="R53" s="13"/>
    </row>
    <row r="54" spans="1:18" x14ac:dyDescent="0.25">
      <c r="A54" s="7">
        <f>IF(MAX($A$13:A53)+1&gt;MAX('3.1 Input│B&amp;T'!$A$13:$A$990),"-",MAX($A$13:A53)+1)</f>
        <v>42</v>
      </c>
      <c r="B54" s="7" t="str">
        <f>CONCATENATE(IFERROR(VLOOKUP($A54,'3.0 Input│AMP'!$A$12:$Q$959,2,FALSE),""),IFERROR(VLOOKUP($A54,'3.1 Input│B&amp;T'!$A$13:$L$990,2,FALSE),""))</f>
        <v xml:space="preserve">Hazardous Area Rectification </v>
      </c>
      <c r="C54" s="20">
        <f>IFERROR(IFERROR(VLOOKUP($A54,'3.0 Input│AMP'!$A$12:$Q$959,3,FALSE),VLOOKUP($A54,'3.1 Input│B&amp;T'!$A$13:$L$990,3,FALSE)),"-")</f>
        <v>249</v>
      </c>
      <c r="D54" s="6">
        <v>1</v>
      </c>
      <c r="E54" s="7" t="str">
        <f>IFERROR(IFERROR(VLOOKUP($A54,'3.0 Input│AMP'!$A$12:$Q$959,4,FALSE),VLOOKUP($A54,'3.1 Input│B&amp;T'!$A$13:$L$990,3,FALSE)),"-")</f>
        <v>VTS</v>
      </c>
      <c r="F54" s="38">
        <v>2016</v>
      </c>
      <c r="G54" s="21">
        <f>IFERROR(VLOOKUP($A54,'3.0 Input│AMP'!$A$12:$Q$959,COLUMN(G54),FALSE),0)+IFERROR(VLOOKUP($A54,'3.1 Input│B&amp;T'!$A$13:$L$990,COLUMN(G54),FALSE),0)</f>
        <v>178000.00000000003</v>
      </c>
      <c r="H54" s="21">
        <f>IFERROR(VLOOKUP($A54,'3.0 Input│AMP'!$A$12:$Q$959,COLUMN(H54),FALSE),0)+IFERROR(VLOOKUP($A54,'3.1 Input│B&amp;T'!$A$13:$L$990,COLUMN(H54),FALSE),0)</f>
        <v>178000.00000000003</v>
      </c>
      <c r="I54" s="21">
        <f>IFERROR(VLOOKUP($A54,'3.0 Input│AMP'!$A$12:$Q$959,COLUMN(I54),FALSE),0)+IFERROR(VLOOKUP($A54,'3.1 Input│B&amp;T'!$A$13:$L$990,COLUMN(I54),FALSE),0)</f>
        <v>178000.00000000003</v>
      </c>
      <c r="J54" s="21">
        <f>IFERROR(VLOOKUP($A54,'3.0 Input│AMP'!$A$12:$Q$959,COLUMN(J54),FALSE),0)+IFERROR(VLOOKUP($A54,'3.1 Input│B&amp;T'!$A$13:$L$990,COLUMN(J54),FALSE),0)</f>
        <v>178000.00000000003</v>
      </c>
      <c r="K54" s="21">
        <f>IFERROR(VLOOKUP($A54,'3.0 Input│AMP'!$A$12:$Q$959,COLUMN(K54),FALSE),0)+IFERROR(VLOOKUP($A54,'3.1 Input│B&amp;T'!$A$13:$L$990,COLUMN(K54),FALSE),0)</f>
        <v>178000.00000000003</v>
      </c>
      <c r="L54" s="46">
        <f>IFERROR(VLOOKUP($A54,'3.0 Input│AMP'!$A$12:$Q$959,L$11,FALSE),0)+IFERROR(VLOOKUP($A54,'3.1 Input│B&amp;T'!$A$13:$O$990,COLUMN(L54),FALSE),0)</f>
        <v>0.11235955056179775</v>
      </c>
      <c r="M54" s="46">
        <f>IFERROR(VLOOKUP($A54,'3.0 Input│AMP'!$A$12:$Q$959,M$11,FALSE),0)+IFERROR(VLOOKUP($A54,'3.1 Input│B&amp;T'!$A$13:$O$990,COLUMN(M54),FALSE),0)</f>
        <v>0.5056179775280899</v>
      </c>
      <c r="N54" s="46">
        <f>IFERROR(VLOOKUP($A54,'3.0 Input│AMP'!$A$12:$Q$959,N$11,FALSE),0)+IFERROR(VLOOKUP($A54,'3.1 Input│B&amp;T'!$A$13:$O$990,COLUMN(N54),FALSE),0)+IFERROR(VLOOKUP($A54,'3.0 Input│AMP'!$A$12:$Q$959,N$11+1,FALSE),0)</f>
        <v>0.38202247191011235</v>
      </c>
      <c r="O54" s="46">
        <f>IFERROR(VLOOKUP($A54,'3.0 Input│AMP'!$A$12:$Q$959,O$11,FALSE),0)+IFERROR(VLOOKUP($A54,'3.1 Input│B&amp;T'!$A$13:$O$990,COLUMN(O54),FALSE),0)</f>
        <v>0</v>
      </c>
      <c r="P54" s="11"/>
      <c r="Q54" s="28">
        <f t="shared" si="0"/>
        <v>1</v>
      </c>
      <c r="R54" s="13"/>
    </row>
    <row r="55" spans="1:18" x14ac:dyDescent="0.25">
      <c r="A55" s="7">
        <f>IF(MAX($A$13:A54)+1&gt;MAX('3.1 Input│B&amp;T'!$A$13:$A$990),"-",MAX($A$13:A54)+1)</f>
        <v>43</v>
      </c>
      <c r="B55" s="7" t="str">
        <f>CONCATENATE(IFERROR(VLOOKUP($A55,'3.0 Input│AMP'!$A$12:$Q$959,2,FALSE),""),IFERROR(VLOOKUP($A55,'3.1 Input│B&amp;T'!$A$13:$L$990,2,FALSE),""))</f>
        <v>Actuate MLV's in T1 areas</v>
      </c>
      <c r="C55" s="20">
        <f>IFERROR(IFERROR(VLOOKUP($A55,'3.0 Input│AMP'!$A$12:$Q$959,3,FALSE),VLOOKUP($A55,'3.1 Input│B&amp;T'!$A$13:$L$990,3,FALSE)),"-")</f>
        <v>250</v>
      </c>
      <c r="D55" s="6">
        <v>1</v>
      </c>
      <c r="E55" s="7" t="str">
        <f>IFERROR(IFERROR(VLOOKUP($A55,'3.0 Input│AMP'!$A$12:$Q$959,4,FALSE),VLOOKUP($A55,'3.1 Input│B&amp;T'!$A$13:$L$990,3,FALSE)),"-")</f>
        <v>VTS</v>
      </c>
      <c r="F55" s="38">
        <v>2016</v>
      </c>
      <c r="G55" s="21">
        <f>IFERROR(VLOOKUP($A55,'3.0 Input│AMP'!$A$12:$Q$959,COLUMN(G55),FALSE),0)+IFERROR(VLOOKUP($A55,'3.1 Input│B&amp;T'!$A$13:$L$990,COLUMN(G55),FALSE),0)</f>
        <v>956710.40000000026</v>
      </c>
      <c r="H55" s="21">
        <f>IFERROR(VLOOKUP($A55,'3.0 Input│AMP'!$A$12:$Q$959,COLUMN(H55),FALSE),0)+IFERROR(VLOOKUP($A55,'3.1 Input│B&amp;T'!$A$13:$L$990,COLUMN(H55),FALSE),0)</f>
        <v>956710.40000000026</v>
      </c>
      <c r="I55" s="21">
        <f>IFERROR(VLOOKUP($A55,'3.0 Input│AMP'!$A$12:$Q$959,COLUMN(I55),FALSE),0)+IFERROR(VLOOKUP($A55,'3.1 Input│B&amp;T'!$A$13:$L$990,COLUMN(I55),FALSE),0)</f>
        <v>0</v>
      </c>
      <c r="J55" s="21">
        <f>IFERROR(VLOOKUP($A55,'3.0 Input│AMP'!$A$12:$Q$959,COLUMN(J55),FALSE),0)+IFERROR(VLOOKUP($A55,'3.1 Input│B&amp;T'!$A$13:$L$990,COLUMN(J55),FALSE),0)</f>
        <v>0</v>
      </c>
      <c r="K55" s="21">
        <f>IFERROR(VLOOKUP($A55,'3.0 Input│AMP'!$A$12:$Q$959,COLUMN(K55),FALSE),0)+IFERROR(VLOOKUP($A55,'3.1 Input│B&amp;T'!$A$13:$L$990,COLUMN(K55),FALSE),0)</f>
        <v>0</v>
      </c>
      <c r="L55" s="46">
        <f>IFERROR(VLOOKUP($A55,'3.0 Input│AMP'!$A$12:$Q$959,L$11,FALSE),0)+IFERROR(VLOOKUP($A55,'3.1 Input│B&amp;T'!$A$13:$O$990,COLUMN(L55),FALSE),0)</f>
        <v>0.21875000000000003</v>
      </c>
      <c r="M55" s="46">
        <f>IFERROR(VLOOKUP($A55,'3.0 Input│AMP'!$A$12:$Q$959,M$11,FALSE),0)+IFERROR(VLOOKUP($A55,'3.1 Input│B&amp;T'!$A$13:$O$990,COLUMN(M55),FALSE),0)</f>
        <v>0.10893212825950256</v>
      </c>
      <c r="N55" s="46">
        <f>IFERROR(VLOOKUP($A55,'3.0 Input│AMP'!$A$12:$Q$959,N$11,FALSE),0)+IFERROR(VLOOKUP($A55,'3.1 Input│B&amp;T'!$A$13:$O$990,COLUMN(N55),FALSE),0)+IFERROR(VLOOKUP($A55,'3.0 Input│AMP'!$A$12:$Q$959,N$11+1,FALSE),0)</f>
        <v>0.6221459492862208</v>
      </c>
      <c r="O55" s="46">
        <f>IFERROR(VLOOKUP($A55,'3.0 Input│AMP'!$A$12:$Q$959,O$11,FALSE),0)+IFERROR(VLOOKUP($A55,'3.1 Input│B&amp;T'!$A$13:$O$990,COLUMN(O55),FALSE),0)</f>
        <v>5.0171922454276652E-2</v>
      </c>
      <c r="P55" s="11"/>
      <c r="Q55" s="28">
        <f t="shared" si="0"/>
        <v>1</v>
      </c>
      <c r="R55" s="13"/>
    </row>
    <row r="56" spans="1:18" x14ac:dyDescent="0.25">
      <c r="A56" s="7">
        <f>IF(MAX($A$13:A55)+1&gt;MAX('3.1 Input│B&amp;T'!$A$13:$A$990),"-",MAX($A$13:A55)+1)</f>
        <v>44</v>
      </c>
      <c r="B56" s="7" t="str">
        <f>CONCATENATE(IFERROR(VLOOKUP($A56,'3.0 Input│AMP'!$A$12:$Q$959,2,FALSE),""),IFERROR(VLOOKUP($A56,'3.1 Input│B&amp;T'!$A$13:$L$990,2,FALSE),""))</f>
        <v>Asbestos removal and replacement</v>
      </c>
      <c r="C56" s="20">
        <f>IFERROR(IFERROR(VLOOKUP($A56,'3.0 Input│AMP'!$A$12:$Q$959,3,FALSE),VLOOKUP($A56,'3.1 Input│B&amp;T'!$A$13:$L$990,3,FALSE)),"-")</f>
        <v>251</v>
      </c>
      <c r="D56" s="6">
        <v>1</v>
      </c>
      <c r="E56" s="7" t="str">
        <f>IFERROR(IFERROR(VLOOKUP($A56,'3.0 Input│AMP'!$A$12:$Q$959,4,FALSE),VLOOKUP($A56,'3.1 Input│B&amp;T'!$A$13:$L$990,3,FALSE)),"-")</f>
        <v>VTS</v>
      </c>
      <c r="F56" s="38">
        <v>2016</v>
      </c>
      <c r="G56" s="21">
        <f>IFERROR(VLOOKUP($A56,'3.0 Input│AMP'!$A$12:$Q$959,COLUMN(G56),FALSE),0)+IFERROR(VLOOKUP($A56,'3.1 Input│B&amp;T'!$A$13:$L$990,COLUMN(G56),FALSE),0)</f>
        <v>70000.000000000015</v>
      </c>
      <c r="H56" s="21">
        <f>IFERROR(VLOOKUP($A56,'3.0 Input│AMP'!$A$12:$Q$959,COLUMN(H56),FALSE),0)+IFERROR(VLOOKUP($A56,'3.1 Input│B&amp;T'!$A$13:$L$990,COLUMN(H56),FALSE),0)</f>
        <v>70000.000000000015</v>
      </c>
      <c r="I56" s="21">
        <f>IFERROR(VLOOKUP($A56,'3.0 Input│AMP'!$A$12:$Q$959,COLUMN(I56),FALSE),0)+IFERROR(VLOOKUP($A56,'3.1 Input│B&amp;T'!$A$13:$L$990,COLUMN(I56),FALSE),0)</f>
        <v>70000.000000000015</v>
      </c>
      <c r="J56" s="21">
        <f>IFERROR(VLOOKUP($A56,'3.0 Input│AMP'!$A$12:$Q$959,COLUMN(J56),FALSE),0)+IFERROR(VLOOKUP($A56,'3.1 Input│B&amp;T'!$A$13:$L$990,COLUMN(J56),FALSE),0)</f>
        <v>70000.000000000015</v>
      </c>
      <c r="K56" s="21">
        <f>IFERROR(VLOOKUP($A56,'3.0 Input│AMP'!$A$12:$Q$959,COLUMN(K56),FALSE),0)+IFERROR(VLOOKUP($A56,'3.1 Input│B&amp;T'!$A$13:$L$990,COLUMN(K56),FALSE),0)</f>
        <v>70000.000000000015</v>
      </c>
      <c r="L56" s="46">
        <f>IFERROR(VLOOKUP($A56,'3.0 Input│AMP'!$A$12:$Q$959,L$11,FALSE),0)+IFERROR(VLOOKUP($A56,'3.1 Input│B&amp;T'!$A$13:$O$990,COLUMN(L56),FALSE),0)</f>
        <v>0.2857142857142857</v>
      </c>
      <c r="M56" s="46">
        <f>IFERROR(VLOOKUP($A56,'3.0 Input│AMP'!$A$12:$Q$959,M$11,FALSE),0)+IFERROR(VLOOKUP($A56,'3.1 Input│B&amp;T'!$A$13:$O$990,COLUMN(M56),FALSE),0)</f>
        <v>0.7142857142857143</v>
      </c>
      <c r="N56" s="46">
        <f>IFERROR(VLOOKUP($A56,'3.0 Input│AMP'!$A$12:$Q$959,N$11,FALSE),0)+IFERROR(VLOOKUP($A56,'3.1 Input│B&amp;T'!$A$13:$O$990,COLUMN(N56),FALSE),0)+IFERROR(VLOOKUP($A56,'3.0 Input│AMP'!$A$12:$Q$959,N$11+1,FALSE),0)</f>
        <v>0</v>
      </c>
      <c r="O56" s="46">
        <f>IFERROR(VLOOKUP($A56,'3.0 Input│AMP'!$A$12:$Q$959,O$11,FALSE),0)+IFERROR(VLOOKUP($A56,'3.1 Input│B&amp;T'!$A$13:$O$990,COLUMN(O56),FALSE),0)</f>
        <v>0</v>
      </c>
      <c r="P56" s="11"/>
      <c r="Q56" s="28">
        <f t="shared" si="0"/>
        <v>1</v>
      </c>
      <c r="R56" s="13"/>
    </row>
    <row r="57" spans="1:18" x14ac:dyDescent="0.25">
      <c r="A57" s="7">
        <f>IF(MAX($A$13:A56)+1&gt;MAX('3.1 Input│B&amp;T'!$A$13:$A$990),"-",MAX($A$13:A56)+1)</f>
        <v>45</v>
      </c>
      <c r="B57" s="7" t="str">
        <f>CONCATENATE(IFERROR(VLOOKUP($A57,'3.0 Input│AMP'!$A$12:$Q$959,2,FALSE),""),IFERROR(VLOOKUP($A57,'3.1 Input│B&amp;T'!$A$13:$L$990,2,FALSE),""))</f>
        <v>T33 non-piggable and encased sections (unknown technical solution)</v>
      </c>
      <c r="C57" s="20">
        <f>IFERROR(IFERROR(VLOOKUP($A57,'3.0 Input│AMP'!$A$12:$Q$959,3,FALSE),VLOOKUP($A57,'3.1 Input│B&amp;T'!$A$13:$L$990,3,FALSE)),"-")</f>
        <v>257</v>
      </c>
      <c r="D57" s="6">
        <v>1</v>
      </c>
      <c r="E57" s="7" t="str">
        <f>IFERROR(IFERROR(VLOOKUP($A57,'3.0 Input│AMP'!$A$12:$Q$959,4,FALSE),VLOOKUP($A57,'3.1 Input│B&amp;T'!$A$13:$L$990,3,FALSE)),"-")</f>
        <v>VTS</v>
      </c>
      <c r="F57" s="38">
        <v>2016</v>
      </c>
      <c r="G57" s="21">
        <f>IFERROR(VLOOKUP($A57,'3.0 Input│AMP'!$A$12:$Q$959,COLUMN(G57),FALSE),0)+IFERROR(VLOOKUP($A57,'3.1 Input│B&amp;T'!$A$13:$L$990,COLUMN(G57),FALSE),0)</f>
        <v>151759.04000000001</v>
      </c>
      <c r="H57" s="21">
        <f>IFERROR(VLOOKUP($A57,'3.0 Input│AMP'!$A$12:$Q$959,COLUMN(H57),FALSE),0)+IFERROR(VLOOKUP($A57,'3.1 Input│B&amp;T'!$A$13:$L$990,COLUMN(H57),FALSE),0)</f>
        <v>151759.04000000001</v>
      </c>
      <c r="I57" s="21">
        <f>IFERROR(VLOOKUP($A57,'3.0 Input│AMP'!$A$12:$Q$959,COLUMN(I57),FALSE),0)+IFERROR(VLOOKUP($A57,'3.1 Input│B&amp;T'!$A$13:$L$990,COLUMN(I57),FALSE),0)</f>
        <v>151759.04000000001</v>
      </c>
      <c r="J57" s="21">
        <f>IFERROR(VLOOKUP($A57,'3.0 Input│AMP'!$A$12:$Q$959,COLUMN(J57),FALSE),0)+IFERROR(VLOOKUP($A57,'3.1 Input│B&amp;T'!$A$13:$L$990,COLUMN(J57),FALSE),0)</f>
        <v>151759.04000000001</v>
      </c>
      <c r="K57" s="21">
        <f>IFERROR(VLOOKUP($A57,'3.0 Input│AMP'!$A$12:$Q$959,COLUMN(K57),FALSE),0)+IFERROR(VLOOKUP($A57,'3.1 Input│B&amp;T'!$A$13:$L$990,COLUMN(K57),FALSE),0)</f>
        <v>0</v>
      </c>
      <c r="L57" s="46">
        <f>IFERROR(VLOOKUP($A57,'3.0 Input│AMP'!$A$12:$Q$959,L$11,FALSE),0)+IFERROR(VLOOKUP($A57,'3.1 Input│B&amp;T'!$A$13:$O$990,COLUMN(L57),FALSE),0)</f>
        <v>0.25630954175777598</v>
      </c>
      <c r="M57" s="46">
        <f>IFERROR(VLOOKUP($A57,'3.0 Input│AMP'!$A$12:$Q$959,M$11,FALSE),0)+IFERROR(VLOOKUP($A57,'3.1 Input│B&amp;T'!$A$13:$O$990,COLUMN(M57),FALSE),0)</f>
        <v>0.69180392812184366</v>
      </c>
      <c r="N57" s="46">
        <f>IFERROR(VLOOKUP($A57,'3.0 Input│AMP'!$A$12:$Q$959,N$11,FALSE),0)+IFERROR(VLOOKUP($A57,'3.1 Input│B&amp;T'!$A$13:$O$990,COLUMN(N57),FALSE),0)+IFERROR(VLOOKUP($A57,'3.0 Input│AMP'!$A$12:$Q$959,N$11+1,FALSE),0)</f>
        <v>5.1886530120380303E-2</v>
      </c>
      <c r="O57" s="46">
        <f>IFERROR(VLOOKUP($A57,'3.0 Input│AMP'!$A$12:$Q$959,O$11,FALSE),0)+IFERROR(VLOOKUP($A57,'3.1 Input│B&amp;T'!$A$13:$O$990,COLUMN(O57),FALSE),0)</f>
        <v>0</v>
      </c>
      <c r="P57" s="11"/>
      <c r="Q57" s="28">
        <f t="shared" si="0"/>
        <v>1</v>
      </c>
      <c r="R57" s="13"/>
    </row>
    <row r="58" spans="1:18" x14ac:dyDescent="0.25">
      <c r="A58" s="7">
        <f>IF(MAX($A$13:A57)+1&gt;MAX('3.1 Input│B&amp;T'!$A$13:$A$990),"-",MAX($A$13:A57)+1)</f>
        <v>46</v>
      </c>
      <c r="B58" s="7" t="str">
        <f>CONCATENATE(IFERROR(VLOOKUP($A58,'3.0 Input│AMP'!$A$12:$Q$959,2,FALSE),""),IFERROR(VLOOKUP($A58,'3.1 Input│B&amp;T'!$A$13:$L$990,2,FALSE),""))</f>
        <v>Pigging Program T57 Ballan - Ballarat</v>
      </c>
      <c r="C58" s="20" t="str">
        <f>IFERROR(IFERROR(VLOOKUP($A58,'3.0 Input│AMP'!$A$12:$Q$959,3,FALSE),VLOOKUP($A58,'3.1 Input│B&amp;T'!$A$13:$L$990,3,FALSE)),"-")</f>
        <v>258a</v>
      </c>
      <c r="D58" s="6">
        <v>1</v>
      </c>
      <c r="E58" s="7" t="str">
        <f>IFERROR(IFERROR(VLOOKUP($A58,'3.0 Input│AMP'!$A$12:$Q$959,4,FALSE),VLOOKUP($A58,'3.1 Input│B&amp;T'!$A$13:$L$990,3,FALSE)),"-")</f>
        <v>VTS</v>
      </c>
      <c r="F58" s="38">
        <v>2016</v>
      </c>
      <c r="G58" s="21">
        <f>IFERROR(VLOOKUP($A58,'3.0 Input│AMP'!$A$12:$Q$959,COLUMN(G58),FALSE),0)+IFERROR(VLOOKUP($A58,'3.1 Input│B&amp;T'!$A$13:$L$990,COLUMN(G58),FALSE),0)</f>
        <v>564768</v>
      </c>
      <c r="H58" s="21">
        <f>IFERROR(VLOOKUP($A58,'3.0 Input│AMP'!$A$12:$Q$959,COLUMN(H58),FALSE),0)+IFERROR(VLOOKUP($A58,'3.1 Input│B&amp;T'!$A$13:$L$990,COLUMN(H58),FALSE),0)</f>
        <v>0</v>
      </c>
      <c r="I58" s="21">
        <f>IFERROR(VLOOKUP($A58,'3.0 Input│AMP'!$A$12:$Q$959,COLUMN(I58),FALSE),0)+IFERROR(VLOOKUP($A58,'3.1 Input│B&amp;T'!$A$13:$L$990,COLUMN(I58),FALSE),0)</f>
        <v>0</v>
      </c>
      <c r="J58" s="21">
        <f>IFERROR(VLOOKUP($A58,'3.0 Input│AMP'!$A$12:$Q$959,COLUMN(J58),FALSE),0)+IFERROR(VLOOKUP($A58,'3.1 Input│B&amp;T'!$A$13:$L$990,COLUMN(J58),FALSE),0)</f>
        <v>0</v>
      </c>
      <c r="K58" s="21">
        <f>IFERROR(VLOOKUP($A58,'3.0 Input│AMP'!$A$12:$Q$959,COLUMN(K58),FALSE),0)+IFERROR(VLOOKUP($A58,'3.1 Input│B&amp;T'!$A$13:$L$990,COLUMN(K58),FALSE),0)</f>
        <v>0</v>
      </c>
      <c r="L58" s="46">
        <f>IFERROR(VLOOKUP($A58,'3.0 Input│AMP'!$A$12:$Q$959,L$11,FALSE),0)+IFERROR(VLOOKUP($A58,'3.1 Input│B&amp;T'!$A$13:$O$990,COLUMN(L58),FALSE),0)</f>
        <v>0.22299953255141938</v>
      </c>
      <c r="M58" s="46">
        <f>IFERROR(VLOOKUP($A58,'3.0 Input│AMP'!$A$12:$Q$959,M$11,FALSE),0)+IFERROR(VLOOKUP($A58,'3.1 Input│B&amp;T'!$A$13:$O$990,COLUMN(M58),FALSE),0)</f>
        <v>0.74136459572780322</v>
      </c>
      <c r="N58" s="46">
        <f>IFERROR(VLOOKUP($A58,'3.0 Input│AMP'!$A$12:$Q$959,N$11,FALSE),0)+IFERROR(VLOOKUP($A58,'3.1 Input│B&amp;T'!$A$13:$O$990,COLUMN(N58),FALSE),0)+IFERROR(VLOOKUP($A58,'3.0 Input│AMP'!$A$12:$Q$959,N$11+1,FALSE),0)</f>
        <v>3.5635871720777382E-2</v>
      </c>
      <c r="O58" s="46">
        <f>IFERROR(VLOOKUP($A58,'3.0 Input│AMP'!$A$12:$Q$959,O$11,FALSE),0)+IFERROR(VLOOKUP($A58,'3.1 Input│B&amp;T'!$A$13:$O$990,COLUMN(O58),FALSE),0)</f>
        <v>0</v>
      </c>
      <c r="P58" s="11"/>
      <c r="Q58" s="28">
        <f t="shared" si="0"/>
        <v>1</v>
      </c>
      <c r="R58" s="13"/>
    </row>
    <row r="59" spans="1:18" x14ac:dyDescent="0.25">
      <c r="A59" s="7">
        <f>IF(MAX($A$13:A58)+1&gt;MAX('3.1 Input│B&amp;T'!$A$13:$A$990),"-",MAX($A$13:A58)+1)</f>
        <v>47</v>
      </c>
      <c r="B59" s="7" t="str">
        <f>CONCATENATE(IFERROR(VLOOKUP($A59,'3.0 Input│AMP'!$A$12:$Q$959,2,FALSE),""),IFERROR(VLOOKUP($A59,'3.1 Input│B&amp;T'!$A$13:$L$990,2,FALSE),""))</f>
        <v>Pigging Program T62 Derrimut - Sunbury</v>
      </c>
      <c r="C59" s="20" t="str">
        <f>IFERROR(IFERROR(VLOOKUP($A59,'3.0 Input│AMP'!$A$12:$Q$959,3,FALSE),VLOOKUP($A59,'3.1 Input│B&amp;T'!$A$13:$L$990,3,FALSE)),"-")</f>
        <v>258b</v>
      </c>
      <c r="D59" s="6">
        <v>1</v>
      </c>
      <c r="E59" s="7" t="str">
        <f>IFERROR(IFERROR(VLOOKUP($A59,'3.0 Input│AMP'!$A$12:$Q$959,4,FALSE),VLOOKUP($A59,'3.1 Input│B&amp;T'!$A$13:$L$990,3,FALSE)),"-")</f>
        <v>VTS</v>
      </c>
      <c r="F59" s="38">
        <v>2016</v>
      </c>
      <c r="G59" s="21">
        <f>IFERROR(VLOOKUP($A59,'3.0 Input│AMP'!$A$12:$Q$959,COLUMN(G59),FALSE),0)+IFERROR(VLOOKUP($A59,'3.1 Input│B&amp;T'!$A$13:$L$990,COLUMN(G59),FALSE),0)</f>
        <v>425799.68000000005</v>
      </c>
      <c r="H59" s="21">
        <f>IFERROR(VLOOKUP($A59,'3.0 Input│AMP'!$A$12:$Q$959,COLUMN(H59),FALSE),0)+IFERROR(VLOOKUP($A59,'3.1 Input│B&amp;T'!$A$13:$L$990,COLUMN(H59),FALSE),0)</f>
        <v>0</v>
      </c>
      <c r="I59" s="21">
        <f>IFERROR(VLOOKUP($A59,'3.0 Input│AMP'!$A$12:$Q$959,COLUMN(I59),FALSE),0)+IFERROR(VLOOKUP($A59,'3.1 Input│B&amp;T'!$A$13:$L$990,COLUMN(I59),FALSE),0)</f>
        <v>0</v>
      </c>
      <c r="J59" s="21">
        <f>IFERROR(VLOOKUP($A59,'3.0 Input│AMP'!$A$12:$Q$959,COLUMN(J59),FALSE),0)+IFERROR(VLOOKUP($A59,'3.1 Input│B&amp;T'!$A$13:$L$990,COLUMN(J59),FALSE),0)</f>
        <v>0</v>
      </c>
      <c r="K59" s="21">
        <f>IFERROR(VLOOKUP($A59,'3.0 Input│AMP'!$A$12:$Q$959,COLUMN(K59),FALSE),0)+IFERROR(VLOOKUP($A59,'3.1 Input│B&amp;T'!$A$13:$L$990,COLUMN(K59),FALSE),0)</f>
        <v>0</v>
      </c>
      <c r="L59" s="46">
        <f>IFERROR(VLOOKUP($A59,'3.0 Input│AMP'!$A$12:$Q$959,L$11,FALSE),0)+IFERROR(VLOOKUP($A59,'3.1 Input│B&amp;T'!$A$13:$O$990,COLUMN(L59),FALSE),0)</f>
        <v>0.22438645327305087</v>
      </c>
      <c r="M59" s="46">
        <f>IFERROR(VLOOKUP($A59,'3.0 Input│AMP'!$A$12:$Q$959,M$11,FALSE),0)+IFERROR(VLOOKUP($A59,'3.1 Input│B&amp;T'!$A$13:$O$990,COLUMN(M59),FALSE),0)</f>
        <v>0.75100103410129382</v>
      </c>
      <c r="N59" s="46">
        <f>IFERROR(VLOOKUP($A59,'3.0 Input│AMP'!$A$12:$Q$959,N$11,FALSE),0)+IFERROR(VLOOKUP($A59,'3.1 Input│B&amp;T'!$A$13:$O$990,COLUMN(N59),FALSE),0)+IFERROR(VLOOKUP($A59,'3.0 Input│AMP'!$A$12:$Q$959,N$11+1,FALSE),0)</f>
        <v>2.4612512625655333E-2</v>
      </c>
      <c r="O59" s="46">
        <f>IFERROR(VLOOKUP($A59,'3.0 Input│AMP'!$A$12:$Q$959,O$11,FALSE),0)+IFERROR(VLOOKUP($A59,'3.1 Input│B&amp;T'!$A$13:$O$990,COLUMN(O59),FALSE),0)</f>
        <v>0</v>
      </c>
      <c r="P59" s="11"/>
      <c r="Q59" s="28">
        <f t="shared" si="0"/>
        <v>1</v>
      </c>
      <c r="R59" s="13"/>
    </row>
    <row r="60" spans="1:18" x14ac:dyDescent="0.25">
      <c r="A60" s="7">
        <f>IF(MAX($A$13:A59)+1&gt;MAX('3.1 Input│B&amp;T'!$A$13:$A$990),"-",MAX($A$13:A59)+1)</f>
        <v>48</v>
      </c>
      <c r="B60" s="7" t="str">
        <f>CONCATENATE(IFERROR(VLOOKUP($A60,'3.0 Input│AMP'!$A$12:$Q$959,2,FALSE),""),IFERROR(VLOOKUP($A60,'3.1 Input│B&amp;T'!$A$13:$L$990,2,FALSE),""))</f>
        <v>Pigging Program T61 Packenham - Wollert</v>
      </c>
      <c r="C60" s="20" t="str">
        <f>IFERROR(IFERROR(VLOOKUP($A60,'3.0 Input│AMP'!$A$12:$Q$959,3,FALSE),VLOOKUP($A60,'3.1 Input│B&amp;T'!$A$13:$L$990,3,FALSE)),"-")</f>
        <v>258c</v>
      </c>
      <c r="D60" s="6">
        <v>1</v>
      </c>
      <c r="E60" s="7" t="str">
        <f>IFERROR(IFERROR(VLOOKUP($A60,'3.0 Input│AMP'!$A$12:$Q$959,4,FALSE),VLOOKUP($A60,'3.1 Input│B&amp;T'!$A$13:$L$990,3,FALSE)),"-")</f>
        <v>VTS</v>
      </c>
      <c r="F60" s="38">
        <v>2016</v>
      </c>
      <c r="G60" s="21">
        <f>IFERROR(VLOOKUP($A60,'3.0 Input│AMP'!$A$12:$Q$959,COLUMN(G60),FALSE),0)+IFERROR(VLOOKUP($A60,'3.1 Input│B&amp;T'!$A$13:$L$990,COLUMN(G60),FALSE),0)</f>
        <v>0</v>
      </c>
      <c r="H60" s="21">
        <f>IFERROR(VLOOKUP($A60,'3.0 Input│AMP'!$A$12:$Q$959,COLUMN(H60),FALSE),0)+IFERROR(VLOOKUP($A60,'3.1 Input│B&amp;T'!$A$13:$L$990,COLUMN(H60),FALSE),0)</f>
        <v>649896.95999999996</v>
      </c>
      <c r="I60" s="21">
        <f>IFERROR(VLOOKUP($A60,'3.0 Input│AMP'!$A$12:$Q$959,COLUMN(I60),FALSE),0)+IFERROR(VLOOKUP($A60,'3.1 Input│B&amp;T'!$A$13:$L$990,COLUMN(I60),FALSE),0)</f>
        <v>0</v>
      </c>
      <c r="J60" s="21">
        <f>IFERROR(VLOOKUP($A60,'3.0 Input│AMP'!$A$12:$Q$959,COLUMN(J60),FALSE),0)+IFERROR(VLOOKUP($A60,'3.1 Input│B&amp;T'!$A$13:$L$990,COLUMN(J60),FALSE),0)</f>
        <v>0</v>
      </c>
      <c r="K60" s="21">
        <f>IFERROR(VLOOKUP($A60,'3.0 Input│AMP'!$A$12:$Q$959,COLUMN(K60),FALSE),0)+IFERROR(VLOOKUP($A60,'3.1 Input│B&amp;T'!$A$13:$L$990,COLUMN(K60),FALSE),0)</f>
        <v>0</v>
      </c>
      <c r="L60" s="46">
        <f>IFERROR(VLOOKUP($A60,'3.0 Input│AMP'!$A$12:$Q$959,L$11,FALSE),0)+IFERROR(VLOOKUP($A60,'3.1 Input│B&amp;T'!$A$13:$O$990,COLUMN(L60),FALSE),0)</f>
        <v>0.22244289310108487</v>
      </c>
      <c r="M60" s="46">
        <f>IFERROR(VLOOKUP($A60,'3.0 Input│AMP'!$A$12:$Q$959,M$11,FALSE),0)+IFERROR(VLOOKUP($A60,'3.1 Input│B&amp;T'!$A$13:$O$990,COLUMN(M60),FALSE),0)</f>
        <v>0.70480095798570908</v>
      </c>
      <c r="N60" s="46">
        <f>IFERROR(VLOOKUP($A60,'3.0 Input│AMP'!$A$12:$Q$959,N$11,FALSE),0)+IFERROR(VLOOKUP($A60,'3.1 Input│B&amp;T'!$A$13:$O$990,COLUMN(N60),FALSE),0)+IFERROR(VLOOKUP($A60,'3.0 Input│AMP'!$A$12:$Q$959,N$11+1,FALSE),0)</f>
        <v>7.2756148913206184E-2</v>
      </c>
      <c r="O60" s="46">
        <f>IFERROR(VLOOKUP($A60,'3.0 Input│AMP'!$A$12:$Q$959,O$11,FALSE),0)+IFERROR(VLOOKUP($A60,'3.1 Input│B&amp;T'!$A$13:$O$990,COLUMN(O60),FALSE),0)</f>
        <v>0</v>
      </c>
      <c r="P60" s="11"/>
      <c r="Q60" s="28">
        <f t="shared" si="0"/>
        <v>1.0000000000000002</v>
      </c>
      <c r="R60" s="13"/>
    </row>
    <row r="61" spans="1:18" x14ac:dyDescent="0.25">
      <c r="A61" s="7">
        <f>IF(MAX($A$13:A60)+1&gt;MAX('3.1 Input│B&amp;T'!$A$13:$A$990),"-",MAX($A$13:A60)+1)</f>
        <v>49</v>
      </c>
      <c r="B61" s="7" t="str">
        <f>CONCATENATE(IFERROR(VLOOKUP($A61,'3.0 Input│AMP'!$A$12:$Q$959,2,FALSE),""),IFERROR(VLOOKUP($A61,'3.1 Input│B&amp;T'!$A$13:$L$990,2,FALSE),""))</f>
        <v>Pigging Program T16 Dandenong – West Melbourne</v>
      </c>
      <c r="C61" s="20" t="str">
        <f>IFERROR(IFERROR(VLOOKUP($A61,'3.0 Input│AMP'!$A$12:$Q$959,3,FALSE),VLOOKUP($A61,'3.1 Input│B&amp;T'!$A$13:$L$990,3,FALSE)),"-")</f>
        <v>258d</v>
      </c>
      <c r="D61" s="6">
        <v>1</v>
      </c>
      <c r="E61" s="7" t="str">
        <f>IFERROR(IFERROR(VLOOKUP($A61,'3.0 Input│AMP'!$A$12:$Q$959,4,FALSE),VLOOKUP($A61,'3.1 Input│B&amp;T'!$A$13:$L$990,3,FALSE)),"-")</f>
        <v>VTS</v>
      </c>
      <c r="F61" s="38">
        <v>2016</v>
      </c>
      <c r="G61" s="21">
        <f>IFERROR(VLOOKUP($A61,'3.0 Input│AMP'!$A$12:$Q$959,COLUMN(G61),FALSE),0)+IFERROR(VLOOKUP($A61,'3.1 Input│B&amp;T'!$A$13:$L$990,COLUMN(G61),FALSE),0)</f>
        <v>0</v>
      </c>
      <c r="H61" s="21">
        <f>IFERROR(VLOOKUP($A61,'3.0 Input│AMP'!$A$12:$Q$959,COLUMN(H61),FALSE),0)+IFERROR(VLOOKUP($A61,'3.1 Input│B&amp;T'!$A$13:$L$990,COLUMN(H61),FALSE),0)</f>
        <v>0</v>
      </c>
      <c r="I61" s="21">
        <f>IFERROR(VLOOKUP($A61,'3.0 Input│AMP'!$A$12:$Q$959,COLUMN(I61),FALSE),0)+IFERROR(VLOOKUP($A61,'3.1 Input│B&amp;T'!$A$13:$L$990,COLUMN(I61),FALSE),0)</f>
        <v>0</v>
      </c>
      <c r="J61" s="21">
        <f>IFERROR(VLOOKUP($A61,'3.0 Input│AMP'!$A$12:$Q$959,COLUMN(J61),FALSE),0)+IFERROR(VLOOKUP($A61,'3.1 Input│B&amp;T'!$A$13:$L$990,COLUMN(J61),FALSE),0)</f>
        <v>1377768.96</v>
      </c>
      <c r="K61" s="21">
        <f>IFERROR(VLOOKUP($A61,'3.0 Input│AMP'!$A$12:$Q$959,COLUMN(K61),FALSE),0)+IFERROR(VLOOKUP($A61,'3.1 Input│B&amp;T'!$A$13:$L$990,COLUMN(K61),FALSE),0)</f>
        <v>0</v>
      </c>
      <c r="L61" s="46">
        <f>IFERROR(VLOOKUP($A61,'3.0 Input│AMP'!$A$12:$Q$959,L$11,FALSE),0)+IFERROR(VLOOKUP($A61,'3.1 Input│B&amp;T'!$A$13:$O$990,COLUMN(L61),FALSE),0)</f>
        <v>0.22049194663232943</v>
      </c>
      <c r="M61" s="46">
        <f>IFERROR(VLOOKUP($A61,'3.0 Input│AMP'!$A$12:$Q$959,M$11,FALSE),0)+IFERROR(VLOOKUP($A61,'3.1 Input│B&amp;T'!$A$13:$O$990,COLUMN(M61),FALSE),0)</f>
        <v>0.74518880146639388</v>
      </c>
      <c r="N61" s="46">
        <f>IFERROR(VLOOKUP($A61,'3.0 Input│AMP'!$A$12:$Q$959,N$11,FALSE),0)+IFERROR(VLOOKUP($A61,'3.1 Input│B&amp;T'!$A$13:$O$990,COLUMN(N61),FALSE),0)+IFERROR(VLOOKUP($A61,'3.0 Input│AMP'!$A$12:$Q$959,N$11+1,FALSE),0)</f>
        <v>3.4319251901276687E-2</v>
      </c>
      <c r="O61" s="46">
        <f>IFERROR(VLOOKUP($A61,'3.0 Input│AMP'!$A$12:$Q$959,O$11,FALSE),0)+IFERROR(VLOOKUP($A61,'3.1 Input│B&amp;T'!$A$13:$O$990,COLUMN(O61),FALSE),0)</f>
        <v>0</v>
      </c>
      <c r="P61" s="11"/>
      <c r="Q61" s="28">
        <f t="shared" si="0"/>
        <v>1</v>
      </c>
      <c r="R61" s="13"/>
    </row>
    <row r="62" spans="1:18" x14ac:dyDescent="0.25">
      <c r="A62" s="7">
        <f>IF(MAX($A$13:A61)+1&gt;MAX('3.1 Input│B&amp;T'!$A$13:$A$990),"-",MAX($A$13:A61)+1)</f>
        <v>50</v>
      </c>
      <c r="B62" s="7" t="str">
        <f>CONCATENATE(IFERROR(VLOOKUP($A62,'3.0 Input│AMP'!$A$12:$Q$959,2,FALSE),""),IFERROR(VLOOKUP($A62,'3.1 Input│B&amp;T'!$A$13:$L$990,2,FALSE),""))</f>
        <v>Pigging Program T60 Longford -Dandenong</v>
      </c>
      <c r="C62" s="20" t="str">
        <f>IFERROR(IFERROR(VLOOKUP($A62,'3.0 Input│AMP'!$A$12:$Q$959,3,FALSE),VLOOKUP($A62,'3.1 Input│B&amp;T'!$A$13:$L$990,3,FALSE)),"-")</f>
        <v>258e</v>
      </c>
      <c r="D62" s="6">
        <v>1</v>
      </c>
      <c r="E62" s="7" t="str">
        <f>IFERROR(IFERROR(VLOOKUP($A62,'3.0 Input│AMP'!$A$12:$Q$959,4,FALSE),VLOOKUP($A62,'3.1 Input│B&amp;T'!$A$13:$L$990,3,FALSE)),"-")</f>
        <v>VTS</v>
      </c>
      <c r="F62" s="38">
        <v>2016</v>
      </c>
      <c r="G62" s="21">
        <f>IFERROR(VLOOKUP($A62,'3.0 Input│AMP'!$A$12:$Q$959,COLUMN(G62),FALSE),0)+IFERROR(VLOOKUP($A62,'3.1 Input│B&amp;T'!$A$13:$L$990,COLUMN(G62),FALSE),0)</f>
        <v>0</v>
      </c>
      <c r="H62" s="21">
        <f>IFERROR(VLOOKUP($A62,'3.0 Input│AMP'!$A$12:$Q$959,COLUMN(H62),FALSE),0)+IFERROR(VLOOKUP($A62,'3.1 Input│B&amp;T'!$A$13:$L$990,COLUMN(H62),FALSE),0)</f>
        <v>0</v>
      </c>
      <c r="I62" s="21">
        <f>IFERROR(VLOOKUP($A62,'3.0 Input│AMP'!$A$12:$Q$959,COLUMN(I62),FALSE),0)+IFERROR(VLOOKUP($A62,'3.1 Input│B&amp;T'!$A$13:$L$990,COLUMN(I62),FALSE),0)</f>
        <v>0</v>
      </c>
      <c r="J62" s="21">
        <f>IFERROR(VLOOKUP($A62,'3.0 Input│AMP'!$A$12:$Q$959,COLUMN(J62),FALSE),0)+IFERROR(VLOOKUP($A62,'3.1 Input│B&amp;T'!$A$13:$L$990,COLUMN(J62),FALSE),0)</f>
        <v>0</v>
      </c>
      <c r="K62" s="21">
        <f>IFERROR(VLOOKUP($A62,'3.0 Input│AMP'!$A$12:$Q$959,COLUMN(K62),FALSE),0)+IFERROR(VLOOKUP($A62,'3.1 Input│B&amp;T'!$A$13:$L$990,COLUMN(K62),FALSE),0)</f>
        <v>2380922.8799999999</v>
      </c>
      <c r="L62" s="46">
        <f>IFERROR(VLOOKUP($A62,'3.0 Input│AMP'!$A$12:$Q$959,L$11,FALSE),0)+IFERROR(VLOOKUP($A62,'3.1 Input│B&amp;T'!$A$13:$O$990,COLUMN(L62),FALSE),0)</f>
        <v>0.219758012489678</v>
      </c>
      <c r="M62" s="46">
        <f>IFERROR(VLOOKUP($A62,'3.0 Input│AMP'!$A$12:$Q$959,M$11,FALSE),0)+IFERROR(VLOOKUP($A62,'3.1 Input│B&amp;T'!$A$13:$O$990,COLUMN(M62),FALSE),0)</f>
        <v>0.76038246144285027</v>
      </c>
      <c r="N62" s="46">
        <f>IFERROR(VLOOKUP($A62,'3.0 Input│AMP'!$A$12:$Q$959,N$11,FALSE),0)+IFERROR(VLOOKUP($A62,'3.1 Input│B&amp;T'!$A$13:$O$990,COLUMN(N62),FALSE),0)+IFERROR(VLOOKUP($A62,'3.0 Input│AMP'!$A$12:$Q$959,N$11+1,FALSE),0)</f>
        <v>1.9859526067471787E-2</v>
      </c>
      <c r="O62" s="46">
        <f>IFERROR(VLOOKUP($A62,'3.0 Input│AMP'!$A$12:$Q$959,O$11,FALSE),0)+IFERROR(VLOOKUP($A62,'3.1 Input│B&amp;T'!$A$13:$O$990,COLUMN(O62),FALSE),0)</f>
        <v>0</v>
      </c>
      <c r="P62" s="11"/>
      <c r="Q62" s="28">
        <f t="shared" si="0"/>
        <v>1</v>
      </c>
      <c r="R62" s="13"/>
    </row>
    <row r="63" spans="1:18" x14ac:dyDescent="0.25">
      <c r="A63" s="7">
        <f>IF(MAX($A$13:A62)+1&gt;MAX('3.1 Input│B&amp;T'!$A$13:$A$990),"-",MAX($A$13:A62)+1)</f>
        <v>51</v>
      </c>
      <c r="B63" s="7" t="str">
        <f>CONCATENATE(IFERROR(VLOOKUP($A63,'3.0 Input│AMP'!$A$12:$Q$959,2,FALSE),""),IFERROR(VLOOKUP($A63,'3.1 Input│B&amp;T'!$A$13:$L$990,2,FALSE),""))</f>
        <v>Pigging Program T33 South Melbourne – Brooklyn</v>
      </c>
      <c r="C63" s="20" t="str">
        <f>IFERROR(IFERROR(VLOOKUP($A63,'3.0 Input│AMP'!$A$12:$Q$959,3,FALSE),VLOOKUP($A63,'3.1 Input│B&amp;T'!$A$13:$L$990,3,FALSE)),"-")</f>
        <v>258f</v>
      </c>
      <c r="D63" s="6">
        <v>1</v>
      </c>
      <c r="E63" s="7" t="str">
        <f>IFERROR(IFERROR(VLOOKUP($A63,'3.0 Input│AMP'!$A$12:$Q$959,4,FALSE),VLOOKUP($A63,'3.1 Input│B&amp;T'!$A$13:$L$990,3,FALSE)),"-")</f>
        <v>VTS</v>
      </c>
      <c r="F63" s="38">
        <v>2016</v>
      </c>
      <c r="G63" s="21">
        <f>IFERROR(VLOOKUP($A63,'3.0 Input│AMP'!$A$12:$Q$959,COLUMN(G63),FALSE),0)+IFERROR(VLOOKUP($A63,'3.1 Input│B&amp;T'!$A$13:$L$990,COLUMN(G63),FALSE),0)</f>
        <v>0</v>
      </c>
      <c r="H63" s="21">
        <f>IFERROR(VLOOKUP($A63,'3.0 Input│AMP'!$A$12:$Q$959,COLUMN(H63),FALSE),0)+IFERROR(VLOOKUP($A63,'3.1 Input│B&amp;T'!$A$13:$L$990,COLUMN(H63),FALSE),0)</f>
        <v>0</v>
      </c>
      <c r="I63" s="21">
        <f>IFERROR(VLOOKUP($A63,'3.0 Input│AMP'!$A$12:$Q$959,COLUMN(I63),FALSE),0)+IFERROR(VLOOKUP($A63,'3.1 Input│B&amp;T'!$A$13:$L$990,COLUMN(I63),FALSE),0)</f>
        <v>0</v>
      </c>
      <c r="J63" s="21">
        <f>IFERROR(VLOOKUP($A63,'3.0 Input│AMP'!$A$12:$Q$959,COLUMN(J63),FALSE),0)+IFERROR(VLOOKUP($A63,'3.1 Input│B&amp;T'!$A$13:$L$990,COLUMN(J63),FALSE),0)</f>
        <v>1023660.8</v>
      </c>
      <c r="K63" s="21">
        <f>IFERROR(VLOOKUP($A63,'3.0 Input│AMP'!$A$12:$Q$959,COLUMN(K63),FALSE),0)+IFERROR(VLOOKUP($A63,'3.1 Input│B&amp;T'!$A$13:$L$990,COLUMN(K63),FALSE),0)</f>
        <v>0</v>
      </c>
      <c r="L63" s="46">
        <f>IFERROR(VLOOKUP($A63,'3.0 Input│AMP'!$A$12:$Q$959,L$11,FALSE),0)+IFERROR(VLOOKUP($A63,'3.1 Input│B&amp;T'!$A$13:$O$990,COLUMN(L63),FALSE),0)</f>
        <v>0.22109452662444434</v>
      </c>
      <c r="M63" s="46">
        <f>IFERROR(VLOOKUP($A63,'3.0 Input│AMP'!$A$12:$Q$959,M$11,FALSE),0)+IFERROR(VLOOKUP($A63,'3.1 Input│B&amp;T'!$A$13:$O$990,COLUMN(M63),FALSE),0)</f>
        <v>0.7327143913296279</v>
      </c>
      <c r="N63" s="46">
        <f>IFERROR(VLOOKUP($A63,'3.0 Input│AMP'!$A$12:$Q$959,N$11,FALSE),0)+IFERROR(VLOOKUP($A63,'3.1 Input│B&amp;T'!$A$13:$O$990,COLUMN(N63),FALSE),0)+IFERROR(VLOOKUP($A63,'3.0 Input│AMP'!$A$12:$Q$959,N$11+1,FALSE),0)</f>
        <v>4.6191082045927714E-2</v>
      </c>
      <c r="O63" s="46">
        <f>IFERROR(VLOOKUP($A63,'3.0 Input│AMP'!$A$12:$Q$959,O$11,FALSE),0)+IFERROR(VLOOKUP($A63,'3.1 Input│B&amp;T'!$A$13:$O$990,COLUMN(O63),FALSE),0)</f>
        <v>0</v>
      </c>
      <c r="P63" s="11"/>
      <c r="Q63" s="28">
        <f t="shared" si="0"/>
        <v>1</v>
      </c>
      <c r="R63" s="13"/>
    </row>
    <row r="64" spans="1:18" x14ac:dyDescent="0.25">
      <c r="A64" s="7">
        <f>IF(MAX($A$13:A63)+1&gt;MAX('3.1 Input│B&amp;T'!$A$13:$A$990),"-",MAX($A$13:A63)+1)</f>
        <v>52</v>
      </c>
      <c r="B64" s="7" t="str">
        <f>CONCATENATE(IFERROR(VLOOKUP($A64,'3.0 Input│AMP'!$A$12:$Q$959,2,FALSE),""),IFERROR(VLOOKUP($A64,'3.1 Input│B&amp;T'!$A$13:$L$990,2,FALSE),""))</f>
        <v>Pigging Program T66-70 Mt Franklin -Kyneton - Bendigo</v>
      </c>
      <c r="C64" s="20" t="str">
        <f>IFERROR(IFERROR(VLOOKUP($A64,'3.0 Input│AMP'!$A$12:$Q$959,3,FALSE),VLOOKUP($A64,'3.1 Input│B&amp;T'!$A$13:$L$990,3,FALSE)),"-")</f>
        <v>258i</v>
      </c>
      <c r="D64" s="6">
        <v>1</v>
      </c>
      <c r="E64" s="7" t="str">
        <f>IFERROR(IFERROR(VLOOKUP($A64,'3.0 Input│AMP'!$A$12:$Q$959,4,FALSE),VLOOKUP($A64,'3.1 Input│B&amp;T'!$A$13:$L$990,3,FALSE)),"-")</f>
        <v>VTS</v>
      </c>
      <c r="F64" s="38">
        <v>2016</v>
      </c>
      <c r="G64" s="21">
        <f>IFERROR(VLOOKUP($A64,'3.0 Input│AMP'!$A$12:$Q$959,COLUMN(G64),FALSE),0)+IFERROR(VLOOKUP($A64,'3.1 Input│B&amp;T'!$A$13:$L$990,COLUMN(G64),FALSE),0)</f>
        <v>0</v>
      </c>
      <c r="H64" s="21">
        <f>IFERROR(VLOOKUP($A64,'3.0 Input│AMP'!$A$12:$Q$959,COLUMN(H64),FALSE),0)+IFERROR(VLOOKUP($A64,'3.1 Input│B&amp;T'!$A$13:$L$990,COLUMN(H64),FALSE),0)</f>
        <v>587336.95999999996</v>
      </c>
      <c r="I64" s="21">
        <f>IFERROR(VLOOKUP($A64,'3.0 Input│AMP'!$A$12:$Q$959,COLUMN(I64),FALSE),0)+IFERROR(VLOOKUP($A64,'3.1 Input│B&amp;T'!$A$13:$L$990,COLUMN(I64),FALSE),0)</f>
        <v>0</v>
      </c>
      <c r="J64" s="21">
        <f>IFERROR(VLOOKUP($A64,'3.0 Input│AMP'!$A$12:$Q$959,COLUMN(J64),FALSE),0)+IFERROR(VLOOKUP($A64,'3.1 Input│B&amp;T'!$A$13:$L$990,COLUMN(J64),FALSE),0)</f>
        <v>0</v>
      </c>
      <c r="K64" s="21">
        <f>IFERROR(VLOOKUP($A64,'3.0 Input│AMP'!$A$12:$Q$959,COLUMN(K64),FALSE),0)+IFERROR(VLOOKUP($A64,'3.1 Input│B&amp;T'!$A$13:$L$990,COLUMN(K64),FALSE),0)</f>
        <v>0</v>
      </c>
      <c r="L64" s="46">
        <f>IFERROR(VLOOKUP($A64,'3.0 Input│AMP'!$A$12:$Q$959,L$11,FALSE),0)+IFERROR(VLOOKUP($A64,'3.1 Input│B&amp;T'!$A$13:$O$990,COLUMN(L64),FALSE),0)</f>
        <v>0.22283624037554187</v>
      </c>
      <c r="M64" s="46">
        <f>IFERROR(VLOOKUP($A64,'3.0 Input│AMP'!$A$12:$Q$959,M$11,FALSE),0)+IFERROR(VLOOKUP($A64,'3.1 Input│B&amp;T'!$A$13:$O$990,COLUMN(M64),FALSE),0)</f>
        <v>0.74289722887522702</v>
      </c>
      <c r="N64" s="46">
        <f>IFERROR(VLOOKUP($A64,'3.0 Input│AMP'!$A$12:$Q$959,N$11,FALSE),0)+IFERROR(VLOOKUP($A64,'3.1 Input│B&amp;T'!$A$13:$O$990,COLUMN(N64),FALSE),0)+IFERROR(VLOOKUP($A64,'3.0 Input│AMP'!$A$12:$Q$959,N$11+1,FALSE),0)</f>
        <v>3.4266530749231243E-2</v>
      </c>
      <c r="O64" s="46">
        <f>IFERROR(VLOOKUP($A64,'3.0 Input│AMP'!$A$12:$Q$959,O$11,FALSE),0)+IFERROR(VLOOKUP($A64,'3.1 Input│B&amp;T'!$A$13:$O$990,COLUMN(O64),FALSE),0)</f>
        <v>0</v>
      </c>
      <c r="P64" s="11"/>
      <c r="Q64" s="28">
        <f t="shared" si="0"/>
        <v>1</v>
      </c>
      <c r="R64" s="13"/>
    </row>
    <row r="65" spans="1:18" x14ac:dyDescent="0.25">
      <c r="A65" s="7">
        <f>IF(MAX($A$13:A64)+1&gt;MAX('3.1 Input│B&amp;T'!$A$13:$A$990),"-",MAX($A$13:A64)+1)</f>
        <v>53</v>
      </c>
      <c r="B65" s="7" t="str">
        <f>CONCATENATE(IFERROR(VLOOKUP($A65,'3.0 Input│AMP'!$A$12:$Q$959,2,FALSE),""),IFERROR(VLOOKUP($A65,'3.1 Input│B&amp;T'!$A$13:$L$990,2,FALSE),""))</f>
        <v>Pigging Program T75  Wandong - Kyneton</v>
      </c>
      <c r="C65" s="20" t="str">
        <f>IFERROR(IFERROR(VLOOKUP($A65,'3.0 Input│AMP'!$A$12:$Q$959,3,FALSE),VLOOKUP($A65,'3.1 Input│B&amp;T'!$A$13:$L$990,3,FALSE)),"-")</f>
        <v>258k</v>
      </c>
      <c r="D65" s="6">
        <v>1</v>
      </c>
      <c r="E65" s="7" t="str">
        <f>IFERROR(IFERROR(VLOOKUP($A65,'3.0 Input│AMP'!$A$12:$Q$959,4,FALSE),VLOOKUP($A65,'3.1 Input│B&amp;T'!$A$13:$L$990,3,FALSE)),"-")</f>
        <v>VTS</v>
      </c>
      <c r="F65" s="38">
        <v>2016</v>
      </c>
      <c r="G65" s="21">
        <f>IFERROR(VLOOKUP($A65,'3.0 Input│AMP'!$A$12:$Q$959,COLUMN(G65),FALSE),0)+IFERROR(VLOOKUP($A65,'3.1 Input│B&amp;T'!$A$13:$L$990,COLUMN(G65),FALSE),0)</f>
        <v>0</v>
      </c>
      <c r="H65" s="21">
        <f>IFERROR(VLOOKUP($A65,'3.0 Input│AMP'!$A$12:$Q$959,COLUMN(H65),FALSE),0)+IFERROR(VLOOKUP($A65,'3.1 Input│B&amp;T'!$A$13:$L$990,COLUMN(H65),FALSE),0)</f>
        <v>521020.16000000003</v>
      </c>
      <c r="I65" s="21">
        <f>IFERROR(VLOOKUP($A65,'3.0 Input│AMP'!$A$12:$Q$959,COLUMN(I65),FALSE),0)+IFERROR(VLOOKUP($A65,'3.1 Input│B&amp;T'!$A$13:$L$990,COLUMN(I65),FALSE),0)</f>
        <v>0</v>
      </c>
      <c r="J65" s="21">
        <f>IFERROR(VLOOKUP($A65,'3.0 Input│AMP'!$A$12:$Q$959,COLUMN(J65),FALSE),0)+IFERROR(VLOOKUP($A65,'3.1 Input│B&amp;T'!$A$13:$L$990,COLUMN(J65),FALSE),0)</f>
        <v>0</v>
      </c>
      <c r="K65" s="21">
        <f>IFERROR(VLOOKUP($A65,'3.0 Input│AMP'!$A$12:$Q$959,COLUMN(K65),FALSE),0)+IFERROR(VLOOKUP($A65,'3.1 Input│B&amp;T'!$A$13:$L$990,COLUMN(K65),FALSE),0)</f>
        <v>0</v>
      </c>
      <c r="L65" s="46">
        <f>IFERROR(VLOOKUP($A65,'3.0 Input│AMP'!$A$12:$Q$959,L$11,FALSE),0)+IFERROR(VLOOKUP($A65,'3.1 Input│B&amp;T'!$A$13:$O$990,COLUMN(L65),FALSE),0)</f>
        <v>0.22335634766992513</v>
      </c>
      <c r="M65" s="46">
        <f>IFERROR(VLOOKUP($A65,'3.0 Input│AMP'!$A$12:$Q$959,M$11,FALSE),0)+IFERROR(VLOOKUP($A65,'3.1 Input│B&amp;T'!$A$13:$O$990,COLUMN(M65),FALSE),0)</f>
        <v>0.73801558849469462</v>
      </c>
      <c r="N65" s="46">
        <f>IFERROR(VLOOKUP($A65,'3.0 Input│AMP'!$A$12:$Q$959,N$11,FALSE),0)+IFERROR(VLOOKUP($A65,'3.1 Input│B&amp;T'!$A$13:$O$990,COLUMN(N65),FALSE),0)+IFERROR(VLOOKUP($A65,'3.0 Input│AMP'!$A$12:$Q$959,N$11+1,FALSE),0)</f>
        <v>3.8628063835380186E-2</v>
      </c>
      <c r="O65" s="46">
        <f>IFERROR(VLOOKUP($A65,'3.0 Input│AMP'!$A$12:$Q$959,O$11,FALSE),0)+IFERROR(VLOOKUP($A65,'3.1 Input│B&amp;T'!$A$13:$O$990,COLUMN(O65),FALSE),0)</f>
        <v>0</v>
      </c>
      <c r="P65" s="11"/>
      <c r="Q65" s="28">
        <f t="shared" si="0"/>
        <v>1</v>
      </c>
      <c r="R65" s="13"/>
    </row>
    <row r="66" spans="1:18" x14ac:dyDescent="0.25">
      <c r="A66" s="7">
        <f>IF(MAX($A$13:A65)+1&gt;MAX('3.1 Input│B&amp;T'!$A$13:$A$990),"-",MAX($A$13:A65)+1)</f>
        <v>54</v>
      </c>
      <c r="B66" s="7" t="str">
        <f>CONCATENATE(IFERROR(VLOOKUP($A66,'3.0 Input│AMP'!$A$12:$Q$959,2,FALSE),""),IFERROR(VLOOKUP($A66,'3.1 Input│B&amp;T'!$A$13:$L$990,2,FALSE),""))</f>
        <v>Pigging Program T24 Brooklyn - Corio</v>
      </c>
      <c r="C66" s="20" t="str">
        <f>IFERROR(IFERROR(VLOOKUP($A66,'3.0 Input│AMP'!$A$12:$Q$959,3,FALSE),VLOOKUP($A66,'3.1 Input│B&amp;T'!$A$13:$L$990,3,FALSE)),"-")</f>
        <v>258l</v>
      </c>
      <c r="D66" s="6">
        <v>1</v>
      </c>
      <c r="E66" s="7" t="str">
        <f>IFERROR(IFERROR(VLOOKUP($A66,'3.0 Input│AMP'!$A$12:$Q$959,4,FALSE),VLOOKUP($A66,'3.1 Input│B&amp;T'!$A$13:$L$990,3,FALSE)),"-")</f>
        <v>VTS</v>
      </c>
      <c r="F66" s="38">
        <v>2016</v>
      </c>
      <c r="G66" s="21">
        <f>IFERROR(VLOOKUP($A66,'3.0 Input│AMP'!$A$12:$Q$959,COLUMN(G66),FALSE),0)+IFERROR(VLOOKUP($A66,'3.1 Input│B&amp;T'!$A$13:$L$990,COLUMN(G66),FALSE),0)</f>
        <v>0</v>
      </c>
      <c r="H66" s="21">
        <f>IFERROR(VLOOKUP($A66,'3.0 Input│AMP'!$A$12:$Q$959,COLUMN(H66),FALSE),0)+IFERROR(VLOOKUP($A66,'3.1 Input│B&amp;T'!$A$13:$L$990,COLUMN(H66),FALSE),0)</f>
        <v>0</v>
      </c>
      <c r="I66" s="21">
        <f>IFERROR(VLOOKUP($A66,'3.0 Input│AMP'!$A$12:$Q$959,COLUMN(I66),FALSE),0)+IFERROR(VLOOKUP($A66,'3.1 Input│B&amp;T'!$A$13:$L$990,COLUMN(I66),FALSE),0)</f>
        <v>0</v>
      </c>
      <c r="J66" s="21">
        <f>IFERROR(VLOOKUP($A66,'3.0 Input│AMP'!$A$12:$Q$959,COLUMN(J66),FALSE),0)+IFERROR(VLOOKUP($A66,'3.1 Input│B&amp;T'!$A$13:$L$990,COLUMN(J66),FALSE),0)</f>
        <v>1380663.04</v>
      </c>
      <c r="K66" s="21">
        <f>IFERROR(VLOOKUP($A66,'3.0 Input│AMP'!$A$12:$Q$959,COLUMN(K66),FALSE),0)+IFERROR(VLOOKUP($A66,'3.1 Input│B&amp;T'!$A$13:$L$990,COLUMN(K66),FALSE),0)</f>
        <v>0</v>
      </c>
      <c r="L66" s="46">
        <f>IFERROR(VLOOKUP($A66,'3.0 Input│AMP'!$A$12:$Q$959,L$11,FALSE),0)+IFERROR(VLOOKUP($A66,'3.1 Input│B&amp;T'!$A$13:$O$990,COLUMN(L66),FALSE),0)</f>
        <v>0.2204882952468982</v>
      </c>
      <c r="M66" s="46">
        <f>IFERROR(VLOOKUP($A66,'3.0 Input│AMP'!$A$12:$Q$959,M$11,FALSE),0)+IFERROR(VLOOKUP($A66,'3.1 Input│B&amp;T'!$A$13:$O$990,COLUMN(M66),FALSE),0)</f>
        <v>0.7635114212950902</v>
      </c>
      <c r="N66" s="46">
        <f>IFERROR(VLOOKUP($A66,'3.0 Input│AMP'!$A$12:$Q$959,N$11,FALSE),0)+IFERROR(VLOOKUP($A66,'3.1 Input│B&amp;T'!$A$13:$O$990,COLUMN(N66),FALSE),0)+IFERROR(VLOOKUP($A66,'3.0 Input│AMP'!$A$12:$Q$959,N$11+1,FALSE),0)</f>
        <v>1.6000283458011594E-2</v>
      </c>
      <c r="O66" s="46">
        <f>IFERROR(VLOOKUP($A66,'3.0 Input│AMP'!$A$12:$Q$959,O$11,FALSE),0)+IFERROR(VLOOKUP($A66,'3.1 Input│B&amp;T'!$A$13:$O$990,COLUMN(O66),FALSE),0)</f>
        <v>0</v>
      </c>
      <c r="P66" s="11"/>
      <c r="Q66" s="28">
        <f t="shared" si="0"/>
        <v>1</v>
      </c>
      <c r="R66" s="13"/>
    </row>
    <row r="67" spans="1:18" x14ac:dyDescent="0.25">
      <c r="A67" s="7">
        <f>IF(MAX($A$13:A66)+1&gt;MAX('3.1 Input│B&amp;T'!$A$13:$A$990),"-",MAX($A$13:A66)+1)</f>
        <v>55</v>
      </c>
      <c r="B67" s="7" t="str">
        <f>CONCATENATE(IFERROR(VLOOKUP($A67,'3.0 Input│AMP'!$A$12:$Q$959,2,FALSE),""),IFERROR(VLOOKUP($A67,'3.1 Input│B&amp;T'!$A$13:$L$990,2,FALSE),""))</f>
        <v>Pigging Program T70 Ballan – Bendigo</v>
      </c>
      <c r="C67" s="20" t="str">
        <f>IFERROR(IFERROR(VLOOKUP($A67,'3.0 Input│AMP'!$A$12:$Q$959,3,FALSE),VLOOKUP($A67,'3.1 Input│B&amp;T'!$A$13:$L$990,3,FALSE)),"-")</f>
        <v>258m</v>
      </c>
      <c r="D67" s="6">
        <v>1</v>
      </c>
      <c r="E67" s="7" t="str">
        <f>IFERROR(IFERROR(VLOOKUP($A67,'3.0 Input│AMP'!$A$12:$Q$959,4,FALSE),VLOOKUP($A67,'3.1 Input│B&amp;T'!$A$13:$L$990,3,FALSE)),"-")</f>
        <v>VTS</v>
      </c>
      <c r="F67" s="38">
        <v>2016</v>
      </c>
      <c r="G67" s="21">
        <f>IFERROR(VLOOKUP($A67,'3.0 Input│AMP'!$A$12:$Q$959,COLUMN(G67),FALSE),0)+IFERROR(VLOOKUP($A67,'3.1 Input│B&amp;T'!$A$13:$L$990,COLUMN(G67),FALSE),0)</f>
        <v>0</v>
      </c>
      <c r="H67" s="21">
        <f>IFERROR(VLOOKUP($A67,'3.0 Input│AMP'!$A$12:$Q$959,COLUMN(H67),FALSE),0)+IFERROR(VLOOKUP($A67,'3.1 Input│B&amp;T'!$A$13:$L$990,COLUMN(H67),FALSE),0)</f>
        <v>0</v>
      </c>
      <c r="I67" s="21">
        <f>IFERROR(VLOOKUP($A67,'3.0 Input│AMP'!$A$12:$Q$959,COLUMN(I67),FALSE),0)+IFERROR(VLOOKUP($A67,'3.1 Input│B&amp;T'!$A$13:$L$990,COLUMN(I67),FALSE),0)</f>
        <v>555975.68000000005</v>
      </c>
      <c r="J67" s="21">
        <f>IFERROR(VLOOKUP($A67,'3.0 Input│AMP'!$A$12:$Q$959,COLUMN(J67),FALSE),0)+IFERROR(VLOOKUP($A67,'3.1 Input│B&amp;T'!$A$13:$L$990,COLUMN(J67),FALSE),0)</f>
        <v>0</v>
      </c>
      <c r="K67" s="21">
        <f>IFERROR(VLOOKUP($A67,'3.0 Input│AMP'!$A$12:$Q$959,COLUMN(K67),FALSE),0)+IFERROR(VLOOKUP($A67,'3.1 Input│B&amp;T'!$A$13:$L$990,COLUMN(K67),FALSE),0)</f>
        <v>0</v>
      </c>
      <c r="L67" s="46">
        <f>IFERROR(VLOOKUP($A67,'3.0 Input│AMP'!$A$12:$Q$959,L$11,FALSE),0)+IFERROR(VLOOKUP($A67,'3.1 Input│B&amp;T'!$A$13:$O$990,COLUMN(L67),FALSE),0)</f>
        <v>0.22306673558095208</v>
      </c>
      <c r="M67" s="46">
        <f>IFERROR(VLOOKUP($A67,'3.0 Input│AMP'!$A$12:$Q$959,M$11,FALSE),0)+IFERROR(VLOOKUP($A67,'3.1 Input│B&amp;T'!$A$13:$O$990,COLUMN(M67),FALSE),0)</f>
        <v>0.75808351904889082</v>
      </c>
      <c r="N67" s="46">
        <f>IFERROR(VLOOKUP($A67,'3.0 Input│AMP'!$A$12:$Q$959,N$11,FALSE),0)+IFERROR(VLOOKUP($A67,'3.1 Input│B&amp;T'!$A$13:$O$990,COLUMN(N67),FALSE),0)+IFERROR(VLOOKUP($A67,'3.0 Input│AMP'!$A$12:$Q$959,N$11+1,FALSE),0)</f>
        <v>1.8849745370157201E-2</v>
      </c>
      <c r="O67" s="46">
        <f>IFERROR(VLOOKUP($A67,'3.0 Input│AMP'!$A$12:$Q$959,O$11,FALSE),0)+IFERROR(VLOOKUP($A67,'3.1 Input│B&amp;T'!$A$13:$O$990,COLUMN(O67),FALSE),0)</f>
        <v>0</v>
      </c>
      <c r="P67" s="11"/>
      <c r="Q67" s="28">
        <f t="shared" si="0"/>
        <v>1.0000000000000002</v>
      </c>
      <c r="R67" s="13"/>
    </row>
    <row r="68" spans="1:18" x14ac:dyDescent="0.25">
      <c r="A68" s="7">
        <f>IF(MAX($A$13:A67)+1&gt;MAX('3.1 Input│B&amp;T'!$A$13:$A$990),"-",MAX($A$13:A67)+1)</f>
        <v>56</v>
      </c>
      <c r="B68" s="7" t="str">
        <f>CONCATENATE(IFERROR(VLOOKUP($A68,'3.0 Input│AMP'!$A$12:$Q$959,2,FALSE),""),IFERROR(VLOOKUP($A68,'3.1 Input│B&amp;T'!$A$13:$L$990,2,FALSE),""))</f>
        <v>Pigging Program T60 Longford – Tyers</v>
      </c>
      <c r="C68" s="20" t="str">
        <f>IFERROR(IFERROR(VLOOKUP($A68,'3.0 Input│AMP'!$A$12:$Q$959,3,FALSE),VLOOKUP($A68,'3.1 Input│B&amp;T'!$A$13:$L$990,3,FALSE)),"-")</f>
        <v>258n</v>
      </c>
      <c r="D68" s="6">
        <v>1</v>
      </c>
      <c r="E68" s="7" t="str">
        <f>IFERROR(IFERROR(VLOOKUP($A68,'3.0 Input│AMP'!$A$12:$Q$959,4,FALSE),VLOOKUP($A68,'3.1 Input│B&amp;T'!$A$13:$L$990,3,FALSE)),"-")</f>
        <v>VTS</v>
      </c>
      <c r="F68" s="38">
        <v>2016</v>
      </c>
      <c r="G68" s="21">
        <f>IFERROR(VLOOKUP($A68,'3.0 Input│AMP'!$A$12:$Q$959,COLUMN(G68),FALSE),0)+IFERROR(VLOOKUP($A68,'3.1 Input│B&amp;T'!$A$13:$L$990,COLUMN(G68),FALSE),0)</f>
        <v>0</v>
      </c>
      <c r="H68" s="21">
        <f>IFERROR(VLOOKUP($A68,'3.0 Input│AMP'!$A$12:$Q$959,COLUMN(H68),FALSE),0)+IFERROR(VLOOKUP($A68,'3.1 Input│B&amp;T'!$A$13:$L$990,COLUMN(H68),FALSE),0)</f>
        <v>0</v>
      </c>
      <c r="I68" s="21">
        <f>IFERROR(VLOOKUP($A68,'3.0 Input│AMP'!$A$12:$Q$959,COLUMN(I68),FALSE),0)+IFERROR(VLOOKUP($A68,'3.1 Input│B&amp;T'!$A$13:$L$990,COLUMN(I68),FALSE),0)</f>
        <v>0</v>
      </c>
      <c r="J68" s="21">
        <f>IFERROR(VLOOKUP($A68,'3.0 Input│AMP'!$A$12:$Q$959,COLUMN(J68),FALSE),0)+IFERROR(VLOOKUP($A68,'3.1 Input│B&amp;T'!$A$13:$L$990,COLUMN(J68),FALSE),0)</f>
        <v>0</v>
      </c>
      <c r="K68" s="21">
        <f>IFERROR(VLOOKUP($A68,'3.0 Input│AMP'!$A$12:$Q$959,COLUMN(K68),FALSE),0)+IFERROR(VLOOKUP($A68,'3.1 Input│B&amp;T'!$A$13:$L$990,COLUMN(K68),FALSE),0)</f>
        <v>748398.08000000007</v>
      </c>
      <c r="L68" s="46">
        <f>IFERROR(VLOOKUP($A68,'3.0 Input│AMP'!$A$12:$Q$959,L$11,FALSE),0)+IFERROR(VLOOKUP($A68,'3.1 Input│B&amp;T'!$A$13:$O$990,COLUMN(L68),FALSE),0)</f>
        <v>0.22195684948844338</v>
      </c>
      <c r="M68" s="46">
        <f>IFERROR(VLOOKUP($A68,'3.0 Input│AMP'!$A$12:$Q$959,M$11,FALSE),0)+IFERROR(VLOOKUP($A68,'3.1 Input│B&amp;T'!$A$13:$O$990,COLUMN(M68),FALSE),0)</f>
        <v>0.71486287084007483</v>
      </c>
      <c r="N68" s="46">
        <f>IFERROR(VLOOKUP($A68,'3.0 Input│AMP'!$A$12:$Q$959,N$11,FALSE),0)+IFERROR(VLOOKUP($A68,'3.1 Input│B&amp;T'!$A$13:$O$990,COLUMN(N68),FALSE),0)+IFERROR(VLOOKUP($A68,'3.0 Input│AMP'!$A$12:$Q$959,N$11+1,FALSE),0)</f>
        <v>6.3180279671481779E-2</v>
      </c>
      <c r="O68" s="46">
        <f>IFERROR(VLOOKUP($A68,'3.0 Input│AMP'!$A$12:$Q$959,O$11,FALSE),0)+IFERROR(VLOOKUP($A68,'3.1 Input│B&amp;T'!$A$13:$O$990,COLUMN(O68),FALSE),0)</f>
        <v>0</v>
      </c>
      <c r="P68" s="11"/>
      <c r="Q68" s="28">
        <f t="shared" si="0"/>
        <v>1</v>
      </c>
      <c r="R68" s="13"/>
    </row>
    <row r="69" spans="1:18" x14ac:dyDescent="0.25">
      <c r="A69" s="7">
        <f>IF(MAX($A$13:A68)+1&gt;MAX('3.1 Input│B&amp;T'!$A$13:$A$990),"-",MAX($A$13:A68)+1)</f>
        <v>57</v>
      </c>
      <c r="B69" s="7" t="str">
        <f>CONCATENATE(IFERROR(VLOOKUP($A69,'3.0 Input│AMP'!$A$12:$Q$959,2,FALSE),""),IFERROR(VLOOKUP($A69,'3.1 Input│B&amp;T'!$A$13:$L$990,2,FALSE),""))</f>
        <v>Pigging Program T63 Tyers - Morwell</v>
      </c>
      <c r="C69" s="20" t="str">
        <f>IFERROR(IFERROR(VLOOKUP($A69,'3.0 Input│AMP'!$A$12:$Q$959,3,FALSE),VLOOKUP($A69,'3.1 Input│B&amp;T'!$A$13:$L$990,3,FALSE)),"-")</f>
        <v>258o</v>
      </c>
      <c r="D69" s="6">
        <v>1</v>
      </c>
      <c r="E69" s="7" t="str">
        <f>IFERROR(IFERROR(VLOOKUP($A69,'3.0 Input│AMP'!$A$12:$Q$959,4,FALSE),VLOOKUP($A69,'3.1 Input│B&amp;T'!$A$13:$L$990,3,FALSE)),"-")</f>
        <v>VTS</v>
      </c>
      <c r="F69" s="38">
        <v>2016</v>
      </c>
      <c r="G69" s="21">
        <f>IFERROR(VLOOKUP($A69,'3.0 Input│AMP'!$A$12:$Q$959,COLUMN(G69),FALSE),0)+IFERROR(VLOOKUP($A69,'3.1 Input│B&amp;T'!$A$13:$L$990,COLUMN(G69),FALSE),0)</f>
        <v>0</v>
      </c>
      <c r="H69" s="21">
        <f>IFERROR(VLOOKUP($A69,'3.0 Input│AMP'!$A$12:$Q$959,COLUMN(H69),FALSE),0)+IFERROR(VLOOKUP($A69,'3.1 Input│B&amp;T'!$A$13:$L$990,COLUMN(H69),FALSE),0)</f>
        <v>0</v>
      </c>
      <c r="I69" s="21">
        <f>IFERROR(VLOOKUP($A69,'3.0 Input│AMP'!$A$12:$Q$959,COLUMN(I69),FALSE),0)+IFERROR(VLOOKUP($A69,'3.1 Input│B&amp;T'!$A$13:$L$990,COLUMN(I69),FALSE),0)</f>
        <v>0</v>
      </c>
      <c r="J69" s="21">
        <f>IFERROR(VLOOKUP($A69,'3.0 Input│AMP'!$A$12:$Q$959,COLUMN(J69),FALSE),0)+IFERROR(VLOOKUP($A69,'3.1 Input│B&amp;T'!$A$13:$L$990,COLUMN(J69),FALSE),0)</f>
        <v>611088.64000000001</v>
      </c>
      <c r="K69" s="21">
        <f>IFERROR(VLOOKUP($A69,'3.0 Input│AMP'!$A$12:$Q$959,COLUMN(K69),FALSE),0)+IFERROR(VLOOKUP($A69,'3.1 Input│B&amp;T'!$A$13:$L$990,COLUMN(K69),FALSE),0)</f>
        <v>0</v>
      </c>
      <c r="L69" s="46">
        <f>IFERROR(VLOOKUP($A69,'3.0 Input│AMP'!$A$12:$Q$959,L$11,FALSE),0)+IFERROR(VLOOKUP($A69,'3.1 Input│B&amp;T'!$A$13:$O$990,COLUMN(L69),FALSE),0)</f>
        <v>0.22267741714197142</v>
      </c>
      <c r="M69" s="46">
        <f>IFERROR(VLOOKUP($A69,'3.0 Input│AMP'!$A$12:$Q$959,M$11,FALSE),0)+IFERROR(VLOOKUP($A69,'3.1 Input│B&amp;T'!$A$13:$O$990,COLUMN(M69),FALSE),0)</f>
        <v>0.72571304876490583</v>
      </c>
      <c r="N69" s="46">
        <f>IFERROR(VLOOKUP($A69,'3.0 Input│AMP'!$A$12:$Q$959,N$11,FALSE),0)+IFERROR(VLOOKUP($A69,'3.1 Input│B&amp;T'!$A$13:$O$990,COLUMN(N69),FALSE),0)+IFERROR(VLOOKUP($A69,'3.0 Input│AMP'!$A$12:$Q$959,N$11+1,FALSE),0)</f>
        <v>5.1609534093122723E-2</v>
      </c>
      <c r="O69" s="46">
        <f>IFERROR(VLOOKUP($A69,'3.0 Input│AMP'!$A$12:$Q$959,O$11,FALSE),0)+IFERROR(VLOOKUP($A69,'3.1 Input│B&amp;T'!$A$13:$O$990,COLUMN(O69),FALSE),0)</f>
        <v>0</v>
      </c>
      <c r="P69" s="11"/>
      <c r="Q69" s="28">
        <f t="shared" si="0"/>
        <v>1</v>
      </c>
      <c r="R69" s="13"/>
    </row>
    <row r="70" spans="1:18" x14ac:dyDescent="0.25">
      <c r="A70" s="7">
        <f>IF(MAX($A$13:A69)+1&gt;MAX('3.1 Input│B&amp;T'!$A$13:$A$990),"-",MAX($A$13:A69)+1)</f>
        <v>58</v>
      </c>
      <c r="B70" s="7" t="str">
        <f>CONCATENATE(IFERROR(VLOOKUP($A70,'3.0 Input│AMP'!$A$12:$Q$959,2,FALSE),""),IFERROR(VLOOKUP($A70,'3.1 Input│B&amp;T'!$A$13:$L$990,2,FALSE),""))</f>
        <v>Pigging Program T96 &amp; T98 Chiltern- Rutherglen – Koonoomoo</v>
      </c>
      <c r="C70" s="20" t="str">
        <f>IFERROR(IFERROR(VLOOKUP($A70,'3.0 Input│AMP'!$A$12:$Q$959,3,FALSE),VLOOKUP($A70,'3.1 Input│B&amp;T'!$A$13:$L$990,3,FALSE)),"-")</f>
        <v>258p</v>
      </c>
      <c r="D70" s="6">
        <v>1</v>
      </c>
      <c r="E70" s="7" t="str">
        <f>IFERROR(IFERROR(VLOOKUP($A70,'3.0 Input│AMP'!$A$12:$Q$959,4,FALSE),VLOOKUP($A70,'3.1 Input│B&amp;T'!$A$13:$L$990,3,FALSE)),"-")</f>
        <v>VTS</v>
      </c>
      <c r="F70" s="38">
        <v>2016</v>
      </c>
      <c r="G70" s="21">
        <f>IFERROR(VLOOKUP($A70,'3.0 Input│AMP'!$A$12:$Q$959,COLUMN(G70),FALSE),0)+IFERROR(VLOOKUP($A70,'3.1 Input│B&amp;T'!$A$13:$L$990,COLUMN(G70),FALSE),0)</f>
        <v>0</v>
      </c>
      <c r="H70" s="21">
        <f>IFERROR(VLOOKUP($A70,'3.0 Input│AMP'!$A$12:$Q$959,COLUMN(H70),FALSE),0)+IFERROR(VLOOKUP($A70,'3.1 Input│B&amp;T'!$A$13:$L$990,COLUMN(H70),FALSE),0)</f>
        <v>0</v>
      </c>
      <c r="I70" s="21">
        <f>IFERROR(VLOOKUP($A70,'3.0 Input│AMP'!$A$12:$Q$959,COLUMN(I70),FALSE),0)+IFERROR(VLOOKUP($A70,'3.1 Input│B&amp;T'!$A$13:$L$990,COLUMN(I70),FALSE),0)</f>
        <v>0</v>
      </c>
      <c r="J70" s="21">
        <f>IFERROR(VLOOKUP($A70,'3.0 Input│AMP'!$A$12:$Q$959,COLUMN(J70),FALSE),0)+IFERROR(VLOOKUP($A70,'3.1 Input│B&amp;T'!$A$13:$L$990,COLUMN(J70),FALSE),0)</f>
        <v>0</v>
      </c>
      <c r="K70" s="21">
        <f>IFERROR(VLOOKUP($A70,'3.0 Input│AMP'!$A$12:$Q$959,COLUMN(K70),FALSE),0)+IFERROR(VLOOKUP($A70,'3.1 Input│B&amp;T'!$A$13:$L$990,COLUMN(K70),FALSE),0)</f>
        <v>510551.04000000004</v>
      </c>
      <c r="L70" s="46">
        <f>IFERROR(VLOOKUP($A70,'3.0 Input│AMP'!$A$12:$Q$959,L$11,FALSE),0)+IFERROR(VLOOKUP($A70,'3.1 Input│B&amp;T'!$A$13:$O$990,COLUMN(L70),FALSE),0)</f>
        <v>0.22345080327326333</v>
      </c>
      <c r="M70" s="46">
        <f>IFERROR(VLOOKUP($A70,'3.0 Input│AMP'!$A$12:$Q$959,M$11,FALSE),0)+IFERROR(VLOOKUP($A70,'3.1 Input│B&amp;T'!$A$13:$O$990,COLUMN(M70),FALSE),0)</f>
        <v>0.74985451013869242</v>
      </c>
      <c r="N70" s="46">
        <f>IFERROR(VLOOKUP($A70,'3.0 Input│AMP'!$A$12:$Q$959,N$11,FALSE),0)+IFERROR(VLOOKUP($A70,'3.1 Input│B&amp;T'!$A$13:$O$990,COLUMN(N70),FALSE),0)+IFERROR(VLOOKUP($A70,'3.0 Input│AMP'!$A$12:$Q$959,N$11+1,FALSE),0)</f>
        <v>2.6694686588044164E-2</v>
      </c>
      <c r="O70" s="46">
        <f>IFERROR(VLOOKUP($A70,'3.0 Input│AMP'!$A$12:$Q$959,O$11,FALSE),0)+IFERROR(VLOOKUP($A70,'3.1 Input│B&amp;T'!$A$13:$O$990,COLUMN(O70),FALSE),0)</f>
        <v>0</v>
      </c>
      <c r="P70" s="11"/>
      <c r="Q70" s="28">
        <f t="shared" si="0"/>
        <v>1</v>
      </c>
      <c r="R70" s="13"/>
    </row>
    <row r="71" spans="1:18" x14ac:dyDescent="0.25">
      <c r="A71" s="7">
        <f>IF(MAX($A$13:A70)+1&gt;MAX('3.1 Input│B&amp;T'!$A$13:$A$990),"-",MAX($A$13:A70)+1)</f>
        <v>59</v>
      </c>
      <c r="B71" s="7" t="str">
        <f>CONCATENATE(IFERROR(VLOOKUP($A71,'3.0 Input│AMP'!$A$12:$Q$959,2,FALSE),""),IFERROR(VLOOKUP($A71,'3.1 Input│B&amp;T'!$A$13:$L$990,2,FALSE),""))</f>
        <v>Pigging Program T118 Trugannina-Plumpton</v>
      </c>
      <c r="C71" s="20" t="str">
        <f>IFERROR(IFERROR(VLOOKUP($A71,'3.0 Input│AMP'!$A$12:$Q$959,3,FALSE),VLOOKUP($A71,'3.1 Input│B&amp;T'!$A$13:$L$990,3,FALSE)),"-")</f>
        <v>258q</v>
      </c>
      <c r="D71" s="6">
        <v>1</v>
      </c>
      <c r="E71" s="7" t="str">
        <f>IFERROR(IFERROR(VLOOKUP($A71,'3.0 Input│AMP'!$A$12:$Q$959,4,FALSE),VLOOKUP($A71,'3.1 Input│B&amp;T'!$A$13:$L$990,3,FALSE)),"-")</f>
        <v>VTS</v>
      </c>
      <c r="F71" s="38">
        <v>2016</v>
      </c>
      <c r="G71" s="21">
        <f>IFERROR(VLOOKUP($A71,'3.0 Input│AMP'!$A$12:$Q$959,COLUMN(G71),FALSE),0)+IFERROR(VLOOKUP($A71,'3.1 Input│B&amp;T'!$A$13:$L$990,COLUMN(G71),FALSE),0)</f>
        <v>0</v>
      </c>
      <c r="H71" s="21">
        <f>IFERROR(VLOOKUP($A71,'3.0 Input│AMP'!$A$12:$Q$959,COLUMN(H71),FALSE),0)+IFERROR(VLOOKUP($A71,'3.1 Input│B&amp;T'!$A$13:$L$990,COLUMN(H71),FALSE),0)</f>
        <v>0</v>
      </c>
      <c r="I71" s="21">
        <f>IFERROR(VLOOKUP($A71,'3.0 Input│AMP'!$A$12:$Q$959,COLUMN(I71),FALSE),0)+IFERROR(VLOOKUP($A71,'3.1 Input│B&amp;T'!$A$13:$L$990,COLUMN(I71),FALSE),0)</f>
        <v>0</v>
      </c>
      <c r="J71" s="21">
        <f>IFERROR(VLOOKUP($A71,'3.0 Input│AMP'!$A$12:$Q$959,COLUMN(J71),FALSE),0)+IFERROR(VLOOKUP($A71,'3.1 Input│B&amp;T'!$A$13:$L$990,COLUMN(J71),FALSE),0)</f>
        <v>0</v>
      </c>
      <c r="K71" s="21">
        <f>IFERROR(VLOOKUP($A71,'3.0 Input│AMP'!$A$12:$Q$959,COLUMN(K71),FALSE),0)+IFERROR(VLOOKUP($A71,'3.1 Input│B&amp;T'!$A$13:$L$990,COLUMN(K71),FALSE),0)</f>
        <v>512325.12</v>
      </c>
      <c r="L71" s="46">
        <f>IFERROR(VLOOKUP($A71,'3.0 Input│AMP'!$A$12:$Q$959,L$11,FALSE),0)+IFERROR(VLOOKUP($A71,'3.1 Input│B&amp;T'!$A$13:$O$990,COLUMN(L71),FALSE),0)</f>
        <v>0.22343452532641775</v>
      </c>
      <c r="M71" s="46">
        <f>IFERROR(VLOOKUP($A71,'3.0 Input│AMP'!$A$12:$Q$959,M$11,FALSE),0)+IFERROR(VLOOKUP($A71,'3.1 Input│B&amp;T'!$A$13:$O$990,COLUMN(M71),FALSE),0)</f>
        <v>0.71500690811334799</v>
      </c>
      <c r="N71" s="46">
        <f>IFERROR(VLOOKUP($A71,'3.0 Input│AMP'!$A$12:$Q$959,N$11,FALSE),0)+IFERROR(VLOOKUP($A71,'3.1 Input│B&amp;T'!$A$13:$O$990,COLUMN(N71),FALSE),0)+IFERROR(VLOOKUP($A71,'3.0 Input│AMP'!$A$12:$Q$959,N$11+1,FALSE),0)</f>
        <v>6.155856656023425E-2</v>
      </c>
      <c r="O71" s="46">
        <f>IFERROR(VLOOKUP($A71,'3.0 Input│AMP'!$A$12:$Q$959,O$11,FALSE),0)+IFERROR(VLOOKUP($A71,'3.1 Input│B&amp;T'!$A$13:$O$990,COLUMN(O71),FALSE),0)</f>
        <v>0</v>
      </c>
      <c r="P71" s="11"/>
      <c r="Q71" s="28">
        <f t="shared" si="0"/>
        <v>1</v>
      </c>
      <c r="R71" s="13"/>
    </row>
    <row r="72" spans="1:18" x14ac:dyDescent="0.25">
      <c r="A72" s="7">
        <f>IF(MAX($A$13:A71)+1&gt;MAX('3.1 Input│B&amp;T'!$A$13:$A$990),"-",MAX($A$13:A71)+1)</f>
        <v>60</v>
      </c>
      <c r="B72" s="7" t="str">
        <f>CONCATENATE(IFERROR(VLOOKUP($A72,'3.0 Input│AMP'!$A$12:$Q$959,2,FALSE),""),IFERROR(VLOOKUP($A72,'3.1 Input│B&amp;T'!$A$13:$L$990,2,FALSE),""))</f>
        <v>Pigging Program James Street to Laverton Pipeline (253)</v>
      </c>
      <c r="C72" s="20" t="str">
        <f>IFERROR(IFERROR(VLOOKUP($A72,'3.0 Input│AMP'!$A$12:$Q$959,3,FALSE),VLOOKUP($A72,'3.1 Input│B&amp;T'!$A$13:$L$990,3,FALSE)),"-")</f>
        <v>258s</v>
      </c>
      <c r="D72" s="6">
        <v>1</v>
      </c>
      <c r="E72" s="7" t="str">
        <f>IFERROR(IFERROR(VLOOKUP($A72,'3.0 Input│AMP'!$A$12:$Q$959,4,FALSE),VLOOKUP($A72,'3.1 Input│B&amp;T'!$A$13:$L$990,3,FALSE)),"-")</f>
        <v>VTS</v>
      </c>
      <c r="F72" s="38">
        <v>2016</v>
      </c>
      <c r="G72" s="21">
        <f>IFERROR(VLOOKUP($A72,'3.0 Input│AMP'!$A$12:$Q$959,COLUMN(G72),FALSE),0)+IFERROR(VLOOKUP($A72,'3.1 Input│B&amp;T'!$A$13:$L$990,COLUMN(G72),FALSE),0)</f>
        <v>0</v>
      </c>
      <c r="H72" s="21">
        <f>IFERROR(VLOOKUP($A72,'3.0 Input│AMP'!$A$12:$Q$959,COLUMN(H72),FALSE),0)+IFERROR(VLOOKUP($A72,'3.1 Input│B&amp;T'!$A$13:$L$990,COLUMN(H72),FALSE),0)</f>
        <v>447777.28000000003</v>
      </c>
      <c r="I72" s="21">
        <f>IFERROR(VLOOKUP($A72,'3.0 Input│AMP'!$A$12:$Q$959,COLUMN(I72),FALSE),0)+IFERROR(VLOOKUP($A72,'3.1 Input│B&amp;T'!$A$13:$L$990,COLUMN(I72),FALSE),0)</f>
        <v>0</v>
      </c>
      <c r="J72" s="21">
        <f>IFERROR(VLOOKUP($A72,'3.0 Input│AMP'!$A$12:$Q$959,COLUMN(J72),FALSE),0)+IFERROR(VLOOKUP($A72,'3.1 Input│B&amp;T'!$A$13:$L$990,COLUMN(J72),FALSE),0)</f>
        <v>0</v>
      </c>
      <c r="K72" s="21">
        <f>IFERROR(VLOOKUP($A72,'3.0 Input│AMP'!$A$12:$Q$959,COLUMN(K72),FALSE),0)+IFERROR(VLOOKUP($A72,'3.1 Input│B&amp;T'!$A$13:$L$990,COLUMN(K72),FALSE),0)</f>
        <v>0</v>
      </c>
      <c r="L72" s="46">
        <f>IFERROR(VLOOKUP($A72,'3.0 Input│AMP'!$A$12:$Q$959,L$11,FALSE),0)+IFERROR(VLOOKUP($A72,'3.1 Input│B&amp;T'!$A$13:$O$990,COLUMN(L72),FALSE),0)</f>
        <v>0.22410980744713088</v>
      </c>
      <c r="M72" s="46">
        <f>IFERROR(VLOOKUP($A72,'3.0 Input│AMP'!$A$12:$Q$959,M$11,FALSE),0)+IFERROR(VLOOKUP($A72,'3.1 Input│B&amp;T'!$A$13:$O$990,COLUMN(M72),FALSE),0)</f>
        <v>0.72655539825513249</v>
      </c>
      <c r="N72" s="46">
        <f>IFERROR(VLOOKUP($A72,'3.0 Input│AMP'!$A$12:$Q$959,N$11,FALSE),0)+IFERROR(VLOOKUP($A72,'3.1 Input│B&amp;T'!$A$13:$O$990,COLUMN(N72),FALSE),0)+IFERROR(VLOOKUP($A72,'3.0 Input│AMP'!$A$12:$Q$959,N$11+1,FALSE),0)</f>
        <v>4.9334794297736587E-2</v>
      </c>
      <c r="O72" s="46">
        <f>IFERROR(VLOOKUP($A72,'3.0 Input│AMP'!$A$12:$Q$959,O$11,FALSE),0)+IFERROR(VLOOKUP($A72,'3.1 Input│B&amp;T'!$A$13:$O$990,COLUMN(O72),FALSE),0)</f>
        <v>0</v>
      </c>
      <c r="P72" s="11"/>
      <c r="Q72" s="28">
        <f t="shared" si="0"/>
        <v>0.99999999999999989</v>
      </c>
      <c r="R72" s="13"/>
    </row>
    <row r="73" spans="1:18" x14ac:dyDescent="0.25">
      <c r="A73" s="7">
        <f>IF(MAX($A$13:A72)+1&gt;MAX('3.1 Input│B&amp;T'!$A$13:$A$990),"-",MAX($A$13:A72)+1)</f>
        <v>61</v>
      </c>
      <c r="B73" s="7" t="str">
        <f>CONCATENATE(IFERROR(VLOOKUP($A73,'3.0 Input│AMP'!$A$12:$Q$959,2,FALSE),""),IFERROR(VLOOKUP($A73,'3.1 Input│B&amp;T'!$A$13:$L$990,2,FALSE),""))</f>
        <v>Pigging Program Tyres to Maryvale (67)</v>
      </c>
      <c r="C73" s="20" t="str">
        <f>IFERROR(IFERROR(VLOOKUP($A73,'3.0 Input│AMP'!$A$12:$Q$959,3,FALSE),VLOOKUP($A73,'3.1 Input│B&amp;T'!$A$13:$L$990,3,FALSE)),"-")</f>
        <v>258u</v>
      </c>
      <c r="D73" s="6">
        <v>1</v>
      </c>
      <c r="E73" s="7" t="str">
        <f>IFERROR(IFERROR(VLOOKUP($A73,'3.0 Input│AMP'!$A$12:$Q$959,4,FALSE),VLOOKUP($A73,'3.1 Input│B&amp;T'!$A$13:$L$990,3,FALSE)),"-")</f>
        <v>VTS</v>
      </c>
      <c r="F73" s="38">
        <v>2016</v>
      </c>
      <c r="G73" s="21">
        <f>IFERROR(VLOOKUP($A73,'3.0 Input│AMP'!$A$12:$Q$959,COLUMN(G73),FALSE),0)+IFERROR(VLOOKUP($A73,'3.1 Input│B&amp;T'!$A$13:$L$990,COLUMN(G73),FALSE),0)</f>
        <v>383189.76000000001</v>
      </c>
      <c r="H73" s="21">
        <f>IFERROR(VLOOKUP($A73,'3.0 Input│AMP'!$A$12:$Q$959,COLUMN(H73),FALSE),0)+IFERROR(VLOOKUP($A73,'3.1 Input│B&amp;T'!$A$13:$L$990,COLUMN(H73),FALSE),0)</f>
        <v>0</v>
      </c>
      <c r="I73" s="21">
        <f>IFERROR(VLOOKUP($A73,'3.0 Input│AMP'!$A$12:$Q$959,COLUMN(I73),FALSE),0)+IFERROR(VLOOKUP($A73,'3.1 Input│B&amp;T'!$A$13:$L$990,COLUMN(I73),FALSE),0)</f>
        <v>0</v>
      </c>
      <c r="J73" s="21">
        <f>IFERROR(VLOOKUP($A73,'3.0 Input│AMP'!$A$12:$Q$959,COLUMN(J73),FALSE),0)+IFERROR(VLOOKUP($A73,'3.1 Input│B&amp;T'!$A$13:$L$990,COLUMN(J73),FALSE),0)</f>
        <v>0</v>
      </c>
      <c r="K73" s="21">
        <f>IFERROR(VLOOKUP($A73,'3.0 Input│AMP'!$A$12:$Q$959,COLUMN(K73),FALSE),0)+IFERROR(VLOOKUP($A73,'3.1 Input│B&amp;T'!$A$13:$L$990,COLUMN(K73),FALSE),0)</f>
        <v>0</v>
      </c>
      <c r="L73" s="46">
        <f>IFERROR(VLOOKUP($A73,'3.0 Input│AMP'!$A$12:$Q$959,L$11,FALSE),0)+IFERROR(VLOOKUP($A73,'3.1 Input│B&amp;T'!$A$13:$O$990,COLUMN(L73),FALSE),0)</f>
        <v>0.22501321538446123</v>
      </c>
      <c r="M73" s="46">
        <f>IFERROR(VLOOKUP($A73,'3.0 Input│AMP'!$A$12:$Q$959,M$11,FALSE),0)+IFERROR(VLOOKUP($A73,'3.1 Input│B&amp;T'!$A$13:$O$990,COLUMN(M73),FALSE),0)</f>
        <v>0.74763741077005819</v>
      </c>
      <c r="N73" s="46">
        <f>IFERROR(VLOOKUP($A73,'3.0 Input│AMP'!$A$12:$Q$959,N$11,FALSE),0)+IFERROR(VLOOKUP($A73,'3.1 Input│B&amp;T'!$A$13:$O$990,COLUMN(N73),FALSE),0)+IFERROR(VLOOKUP($A73,'3.0 Input│AMP'!$A$12:$Q$959,N$11+1,FALSE),0)</f>
        <v>2.734937384548063E-2</v>
      </c>
      <c r="O73" s="46">
        <f>IFERROR(VLOOKUP($A73,'3.0 Input│AMP'!$A$12:$Q$959,O$11,FALSE),0)+IFERROR(VLOOKUP($A73,'3.1 Input│B&amp;T'!$A$13:$O$990,COLUMN(O73),FALSE),0)</f>
        <v>0</v>
      </c>
      <c r="P73" s="11"/>
      <c r="Q73" s="28">
        <f t="shared" si="0"/>
        <v>1</v>
      </c>
      <c r="R73" s="13"/>
    </row>
    <row r="74" spans="1:18" x14ac:dyDescent="0.25">
      <c r="A74" s="7">
        <f>IF(MAX($A$13:A73)+1&gt;MAX('3.1 Input│B&amp;T'!$A$13:$A$990),"-",MAX($A$13:A73)+1)</f>
        <v>62</v>
      </c>
      <c r="B74" s="7" t="str">
        <f>CONCATENATE(IFERROR(VLOOKUP($A74,'3.0 Input│AMP'!$A$12:$Q$959,2,FALSE),""),IFERROR(VLOOKUP($A74,'3.1 Input│B&amp;T'!$A$13:$L$990,2,FALSE),""))</f>
        <v>Pigging Program T108 Newport</v>
      </c>
      <c r="C74" s="20" t="str">
        <f>IFERROR(IFERROR(VLOOKUP($A74,'3.0 Input│AMP'!$A$12:$Q$959,3,FALSE),VLOOKUP($A74,'3.1 Input│B&amp;T'!$A$13:$L$990,3,FALSE)),"-")</f>
        <v>258v</v>
      </c>
      <c r="D74" s="6">
        <v>1</v>
      </c>
      <c r="E74" s="7" t="str">
        <f>IFERROR(IFERROR(VLOOKUP($A74,'3.0 Input│AMP'!$A$12:$Q$959,4,FALSE),VLOOKUP($A74,'3.1 Input│B&amp;T'!$A$13:$L$990,3,FALSE)),"-")</f>
        <v>VTS</v>
      </c>
      <c r="F74" s="38">
        <v>2016</v>
      </c>
      <c r="G74" s="21">
        <f>IFERROR(VLOOKUP($A74,'3.0 Input│AMP'!$A$12:$Q$959,COLUMN(G74),FALSE),0)+IFERROR(VLOOKUP($A74,'3.1 Input│B&amp;T'!$A$13:$L$990,COLUMN(G74),FALSE),0)</f>
        <v>473861.12</v>
      </c>
      <c r="H74" s="21">
        <f>IFERROR(VLOOKUP($A74,'3.0 Input│AMP'!$A$12:$Q$959,COLUMN(H74),FALSE),0)+IFERROR(VLOOKUP($A74,'3.1 Input│B&amp;T'!$A$13:$L$990,COLUMN(H74),FALSE),0)</f>
        <v>0</v>
      </c>
      <c r="I74" s="21">
        <f>IFERROR(VLOOKUP($A74,'3.0 Input│AMP'!$A$12:$Q$959,COLUMN(I74),FALSE),0)+IFERROR(VLOOKUP($A74,'3.1 Input│B&amp;T'!$A$13:$L$990,COLUMN(I74),FALSE),0)</f>
        <v>0</v>
      </c>
      <c r="J74" s="21">
        <f>IFERROR(VLOOKUP($A74,'3.0 Input│AMP'!$A$12:$Q$959,COLUMN(J74),FALSE),0)+IFERROR(VLOOKUP($A74,'3.1 Input│B&amp;T'!$A$13:$L$990,COLUMN(J74),FALSE),0)</f>
        <v>0</v>
      </c>
      <c r="K74" s="21">
        <f>IFERROR(VLOOKUP($A74,'3.0 Input│AMP'!$A$12:$Q$959,COLUMN(K74),FALSE),0)+IFERROR(VLOOKUP($A74,'3.1 Input│B&amp;T'!$A$13:$L$990,COLUMN(K74),FALSE),0)</f>
        <v>0</v>
      </c>
      <c r="L74" s="46">
        <f>IFERROR(VLOOKUP($A74,'3.0 Input│AMP'!$A$12:$Q$959,L$11,FALSE),0)+IFERROR(VLOOKUP($A74,'3.1 Input│B&amp;T'!$A$13:$O$990,COLUMN(L74),FALSE),0)</f>
        <v>0.22381477509697359</v>
      </c>
      <c r="M74" s="46">
        <f>IFERROR(VLOOKUP($A74,'3.0 Input│AMP'!$A$12:$Q$959,M$11,FALSE),0)+IFERROR(VLOOKUP($A74,'3.1 Input│B&amp;T'!$A$13:$O$990,COLUMN(M74),FALSE),0)</f>
        <v>0.71630059035018534</v>
      </c>
      <c r="N74" s="46">
        <f>IFERROR(VLOOKUP($A74,'3.0 Input│AMP'!$A$12:$Q$959,N$11,FALSE),0)+IFERROR(VLOOKUP($A74,'3.1 Input│B&amp;T'!$A$13:$O$990,COLUMN(N74),FALSE),0)+IFERROR(VLOOKUP($A74,'3.0 Input│AMP'!$A$12:$Q$959,N$11+1,FALSE),0)</f>
        <v>5.988463455284114E-2</v>
      </c>
      <c r="O74" s="46">
        <f>IFERROR(VLOOKUP($A74,'3.0 Input│AMP'!$A$12:$Q$959,O$11,FALSE),0)+IFERROR(VLOOKUP($A74,'3.1 Input│B&amp;T'!$A$13:$O$990,COLUMN(O74),FALSE),0)</f>
        <v>0</v>
      </c>
      <c r="P74" s="11"/>
      <c r="Q74" s="28">
        <f t="shared" si="0"/>
        <v>1</v>
      </c>
      <c r="R74" s="13"/>
    </row>
    <row r="75" spans="1:18" x14ac:dyDescent="0.25">
      <c r="A75" s="7">
        <f>IF(MAX($A$13:A74)+1&gt;MAX('3.1 Input│B&amp;T'!$A$13:$A$990),"-",MAX($A$13:A74)+1)</f>
        <v>63</v>
      </c>
      <c r="B75" s="7" t="str">
        <f>CONCATENATE(IFERROR(VLOOKUP($A75,'3.0 Input│AMP'!$A$12:$Q$959,2,FALSE),""),IFERROR(VLOOKUP($A75,'3.1 Input│B&amp;T'!$A$13:$L$990,2,FALSE),""))</f>
        <v>Pigging Program Inner Ring Main</v>
      </c>
      <c r="C75" s="20" t="str">
        <f>IFERROR(IFERROR(VLOOKUP($A75,'3.0 Input│AMP'!$A$12:$Q$959,3,FALSE),VLOOKUP($A75,'3.1 Input│B&amp;T'!$A$13:$L$990,3,FALSE)),"-")</f>
        <v>258w</v>
      </c>
      <c r="D75" s="6">
        <v>1</v>
      </c>
      <c r="E75" s="7" t="str">
        <f>IFERROR(IFERROR(VLOOKUP($A75,'3.0 Input│AMP'!$A$12:$Q$959,4,FALSE),VLOOKUP($A75,'3.1 Input│B&amp;T'!$A$13:$L$990,3,FALSE)),"-")</f>
        <v>VTS</v>
      </c>
      <c r="F75" s="38">
        <v>2016</v>
      </c>
      <c r="G75" s="21">
        <f>IFERROR(VLOOKUP($A75,'3.0 Input│AMP'!$A$12:$Q$959,COLUMN(G75),FALSE),0)+IFERROR(VLOOKUP($A75,'3.1 Input│B&amp;T'!$A$13:$L$990,COLUMN(G75),FALSE),0)</f>
        <v>0</v>
      </c>
      <c r="H75" s="21">
        <f>IFERROR(VLOOKUP($A75,'3.0 Input│AMP'!$A$12:$Q$959,COLUMN(H75),FALSE),0)+IFERROR(VLOOKUP($A75,'3.1 Input│B&amp;T'!$A$13:$L$990,COLUMN(H75),FALSE),0)</f>
        <v>0</v>
      </c>
      <c r="I75" s="21">
        <f>IFERROR(VLOOKUP($A75,'3.0 Input│AMP'!$A$12:$Q$959,COLUMN(I75),FALSE),0)+IFERROR(VLOOKUP($A75,'3.1 Input│B&amp;T'!$A$13:$L$990,COLUMN(I75),FALSE),0)</f>
        <v>3513.6000000000004</v>
      </c>
      <c r="J75" s="21">
        <f>IFERROR(VLOOKUP($A75,'3.0 Input│AMP'!$A$12:$Q$959,COLUMN(J75),FALSE),0)+IFERROR(VLOOKUP($A75,'3.1 Input│B&amp;T'!$A$13:$L$990,COLUMN(J75),FALSE),0)</f>
        <v>0</v>
      </c>
      <c r="K75" s="21">
        <f>IFERROR(VLOOKUP($A75,'3.0 Input│AMP'!$A$12:$Q$959,COLUMN(K75),FALSE),0)+IFERROR(VLOOKUP($A75,'3.1 Input│B&amp;T'!$A$13:$L$990,COLUMN(K75),FALSE),0)</f>
        <v>0</v>
      </c>
      <c r="L75" s="46">
        <f>IFERROR(VLOOKUP($A75,'3.0 Input│AMP'!$A$12:$Q$959,L$11,FALSE),0)+IFERROR(VLOOKUP($A75,'3.1 Input│B&amp;T'!$A$13:$O$990,COLUMN(L75),FALSE),0)</f>
        <v>0.2233037340619308</v>
      </c>
      <c r="M75" s="46">
        <f>IFERROR(VLOOKUP($A75,'3.0 Input│AMP'!$A$12:$Q$959,M$11,FALSE),0)+IFERROR(VLOOKUP($A75,'3.1 Input│B&amp;T'!$A$13:$O$990,COLUMN(M75),FALSE),0)</f>
        <v>0.72290528233151186</v>
      </c>
      <c r="N75" s="46">
        <f>IFERROR(VLOOKUP($A75,'3.0 Input│AMP'!$A$12:$Q$959,N$11,FALSE),0)+IFERROR(VLOOKUP($A75,'3.1 Input│B&amp;T'!$A$13:$O$990,COLUMN(N75),FALSE),0)+IFERROR(VLOOKUP($A75,'3.0 Input│AMP'!$A$12:$Q$959,N$11+1,FALSE),0)</f>
        <v>5.3790983606557381E-2</v>
      </c>
      <c r="O75" s="46">
        <f>IFERROR(VLOOKUP($A75,'3.0 Input│AMP'!$A$12:$Q$959,O$11,FALSE),0)+IFERROR(VLOOKUP($A75,'3.1 Input│B&amp;T'!$A$13:$O$990,COLUMN(O75),FALSE),0)</f>
        <v>0</v>
      </c>
      <c r="P75" s="11"/>
      <c r="Q75" s="28">
        <f t="shared" si="0"/>
        <v>1</v>
      </c>
      <c r="R75" s="13"/>
    </row>
    <row r="76" spans="1:18" x14ac:dyDescent="0.25">
      <c r="A76" s="7">
        <f>IF(MAX($A$13:A75)+1&gt;MAX('3.1 Input│B&amp;T'!$A$13:$A$990),"-",MAX($A$13:A75)+1)</f>
        <v>64</v>
      </c>
      <c r="B76" s="7" t="str">
        <f>CONCATENATE(IFERROR(VLOOKUP($A76,'3.0 Input│AMP'!$A$12:$Q$959,2,FALSE),""),IFERROR(VLOOKUP($A76,'3.1 Input│B&amp;T'!$A$13:$L$990,2,FALSE),""))</f>
        <v>Pigging Program T1 Morwell - Dandenong Repair Program</v>
      </c>
      <c r="C76" s="20" t="str">
        <f>IFERROR(IFERROR(VLOOKUP($A76,'3.0 Input│AMP'!$A$12:$Q$959,3,FALSE),VLOOKUP($A76,'3.1 Input│B&amp;T'!$A$13:$L$990,3,FALSE)),"-")</f>
        <v>258x</v>
      </c>
      <c r="D76" s="6">
        <v>1</v>
      </c>
      <c r="E76" s="7" t="str">
        <f>IFERROR(IFERROR(VLOOKUP($A76,'3.0 Input│AMP'!$A$12:$Q$959,4,FALSE),VLOOKUP($A76,'3.1 Input│B&amp;T'!$A$13:$L$990,3,FALSE)),"-")</f>
        <v>VTS</v>
      </c>
      <c r="F76" s="38">
        <v>2016</v>
      </c>
      <c r="G76" s="21">
        <f>IFERROR(VLOOKUP($A76,'3.0 Input│AMP'!$A$12:$Q$959,COLUMN(G76),FALSE),0)+IFERROR(VLOOKUP($A76,'3.1 Input│B&amp;T'!$A$13:$L$990,COLUMN(G76),FALSE),0)</f>
        <v>925523.32</v>
      </c>
      <c r="H76" s="21">
        <f>IFERROR(VLOOKUP($A76,'3.0 Input│AMP'!$A$12:$Q$959,COLUMN(H76),FALSE),0)+IFERROR(VLOOKUP($A76,'3.1 Input│B&amp;T'!$A$13:$L$990,COLUMN(H76),FALSE),0)</f>
        <v>174115.72</v>
      </c>
      <c r="I76" s="21">
        <f>IFERROR(VLOOKUP($A76,'3.0 Input│AMP'!$A$12:$Q$959,COLUMN(I76),FALSE),0)+IFERROR(VLOOKUP($A76,'3.1 Input│B&amp;T'!$A$13:$L$990,COLUMN(I76),FALSE),0)</f>
        <v>0</v>
      </c>
      <c r="J76" s="21">
        <f>IFERROR(VLOOKUP($A76,'3.0 Input│AMP'!$A$12:$Q$959,COLUMN(J76),FALSE),0)+IFERROR(VLOOKUP($A76,'3.1 Input│B&amp;T'!$A$13:$L$990,COLUMN(J76),FALSE),0)</f>
        <v>0</v>
      </c>
      <c r="K76" s="21">
        <f>IFERROR(VLOOKUP($A76,'3.0 Input│AMP'!$A$12:$Q$959,COLUMN(K76),FALSE),0)+IFERROR(VLOOKUP($A76,'3.1 Input│B&amp;T'!$A$13:$L$990,COLUMN(K76),FALSE),0)</f>
        <v>0</v>
      </c>
      <c r="L76" s="46">
        <f>IFERROR(VLOOKUP($A76,'3.0 Input│AMP'!$A$12:$Q$959,L$11,FALSE),0)+IFERROR(VLOOKUP($A76,'3.1 Input│B&amp;T'!$A$13:$O$990,COLUMN(L76),FALSE),0)</f>
        <v>0.21875000000000003</v>
      </c>
      <c r="M76" s="46">
        <f>IFERROR(VLOOKUP($A76,'3.0 Input│AMP'!$A$12:$Q$959,M$11,FALSE),0)+IFERROR(VLOOKUP($A76,'3.1 Input│B&amp;T'!$A$13:$O$990,COLUMN(M76),FALSE),0)</f>
        <v>0.75819607132173117</v>
      </c>
      <c r="N76" s="46">
        <f>IFERROR(VLOOKUP($A76,'3.0 Input│AMP'!$A$12:$Q$959,N$11,FALSE),0)+IFERROR(VLOOKUP($A76,'3.1 Input│B&amp;T'!$A$13:$O$990,COLUMN(N76),FALSE),0)+IFERROR(VLOOKUP($A76,'3.0 Input│AMP'!$A$12:$Q$959,N$11+1,FALSE),0)</f>
        <v>2.3053928678268824E-2</v>
      </c>
      <c r="O76" s="46">
        <f>IFERROR(VLOOKUP($A76,'3.0 Input│AMP'!$A$12:$Q$959,O$11,FALSE),0)+IFERROR(VLOOKUP($A76,'3.1 Input│B&amp;T'!$A$13:$O$990,COLUMN(O76),FALSE),0)</f>
        <v>0</v>
      </c>
      <c r="P76" s="11"/>
      <c r="Q76" s="28">
        <f t="shared" si="0"/>
        <v>1</v>
      </c>
      <c r="R76" s="13"/>
    </row>
    <row r="77" spans="1:18" x14ac:dyDescent="0.25">
      <c r="A77" s="7">
        <f>IF(MAX($A$13:A76)+1&gt;MAX('3.1 Input│B&amp;T'!$A$13:$A$990),"-",MAX($A$13:A76)+1)</f>
        <v>65</v>
      </c>
      <c r="B77" s="7" t="str">
        <f>CONCATENATE(IFERROR(VLOOKUP($A77,'3.0 Input│AMP'!$A$12:$Q$959,2,FALSE),""),IFERROR(VLOOKUP($A77,'3.1 Input│B&amp;T'!$A$13:$L$990,2,FALSE),""))</f>
        <v>Pig Trap Installation James Street to Laverton Pipeline (253)</v>
      </c>
      <c r="C77" s="20" t="str">
        <f>IFERROR(IFERROR(VLOOKUP($A77,'3.0 Input│AMP'!$A$12:$Q$959,3,FALSE),VLOOKUP($A77,'3.1 Input│B&amp;T'!$A$13:$L$990,3,FALSE)),"-")</f>
        <v>259a</v>
      </c>
      <c r="D77" s="6">
        <v>1</v>
      </c>
      <c r="E77" s="7" t="str">
        <f>IFERROR(IFERROR(VLOOKUP($A77,'3.0 Input│AMP'!$A$12:$Q$959,4,FALSE),VLOOKUP($A77,'3.1 Input│B&amp;T'!$A$13:$L$990,3,FALSE)),"-")</f>
        <v>VTS</v>
      </c>
      <c r="F77" s="38">
        <v>2016</v>
      </c>
      <c r="G77" s="21">
        <f>IFERROR(VLOOKUP($A77,'3.0 Input│AMP'!$A$12:$Q$959,COLUMN(G77),FALSE),0)+IFERROR(VLOOKUP($A77,'3.1 Input│B&amp;T'!$A$13:$L$990,COLUMN(G77),FALSE),0)</f>
        <v>0</v>
      </c>
      <c r="H77" s="21">
        <f>IFERROR(VLOOKUP($A77,'3.0 Input│AMP'!$A$12:$Q$959,COLUMN(H77),FALSE),0)+IFERROR(VLOOKUP($A77,'3.1 Input│B&amp;T'!$A$13:$L$990,COLUMN(H77),FALSE),0)</f>
        <v>1894808.9074542713</v>
      </c>
      <c r="I77" s="21">
        <f>IFERROR(VLOOKUP($A77,'3.0 Input│AMP'!$A$12:$Q$959,COLUMN(I77),FALSE),0)+IFERROR(VLOOKUP($A77,'3.1 Input│B&amp;T'!$A$13:$L$990,COLUMN(I77),FALSE),0)</f>
        <v>207849.08003835694</v>
      </c>
      <c r="J77" s="21">
        <f>IFERROR(VLOOKUP($A77,'3.0 Input│AMP'!$A$12:$Q$959,COLUMN(J77),FALSE),0)+IFERROR(VLOOKUP($A77,'3.1 Input│B&amp;T'!$A$13:$L$990,COLUMN(J77),FALSE),0)</f>
        <v>0</v>
      </c>
      <c r="K77" s="21">
        <f>IFERROR(VLOOKUP($A77,'3.0 Input│AMP'!$A$12:$Q$959,COLUMN(K77),FALSE),0)+IFERROR(VLOOKUP($A77,'3.1 Input│B&amp;T'!$A$13:$L$990,COLUMN(K77),FALSE),0)</f>
        <v>0</v>
      </c>
      <c r="L77" s="46">
        <f>IFERROR(VLOOKUP($A77,'3.0 Input│AMP'!$A$12:$Q$959,L$11,FALSE),0)+IFERROR(VLOOKUP($A77,'3.1 Input│B&amp;T'!$A$13:$O$990,COLUMN(L77),FALSE),0)</f>
        <v>0.13541538480928927</v>
      </c>
      <c r="M77" s="46">
        <f>IFERROR(VLOOKUP($A77,'3.0 Input│AMP'!$A$12:$Q$959,M$11,FALSE),0)+IFERROR(VLOOKUP($A77,'3.1 Input│B&amp;T'!$A$13:$O$990,COLUMN(M77),FALSE),0)</f>
        <v>0.57377626659990977</v>
      </c>
      <c r="N77" s="46">
        <f>IFERROR(VLOOKUP($A77,'3.0 Input│AMP'!$A$12:$Q$959,N$11,FALSE),0)+IFERROR(VLOOKUP($A77,'3.1 Input│B&amp;T'!$A$13:$O$990,COLUMN(N77),FALSE),0)+IFERROR(VLOOKUP($A77,'3.0 Input│AMP'!$A$12:$Q$959,N$11+1,FALSE),0)</f>
        <v>0.29080834859080085</v>
      </c>
      <c r="O77" s="46">
        <f>IFERROR(VLOOKUP($A77,'3.0 Input│AMP'!$A$12:$Q$959,O$11,FALSE),0)+IFERROR(VLOOKUP($A77,'3.1 Input│B&amp;T'!$A$13:$O$990,COLUMN(O77),FALSE),0)</f>
        <v>0</v>
      </c>
      <c r="P77" s="11"/>
      <c r="Q77" s="28">
        <f t="shared" si="0"/>
        <v>0.99999999999999989</v>
      </c>
      <c r="R77" s="13"/>
    </row>
    <row r="78" spans="1:18" x14ac:dyDescent="0.25">
      <c r="A78" s="7">
        <f>IF(MAX($A$13:A77)+1&gt;MAX('3.1 Input│B&amp;T'!$A$13:$A$990),"-",MAX($A$13:A77)+1)</f>
        <v>66</v>
      </c>
      <c r="B78" s="7" t="str">
        <f>CONCATENATE(IFERROR(VLOOKUP($A78,'3.0 Input│AMP'!$A$12:$Q$959,2,FALSE),""),IFERROR(VLOOKUP($A78,'3.1 Input│B&amp;T'!$A$13:$L$990,2,FALSE),""))</f>
        <v>Pig Trap Installation Tyers to Maryvale Pipeline (67)</v>
      </c>
      <c r="C78" s="20" t="str">
        <f>IFERROR(IFERROR(VLOOKUP($A78,'3.0 Input│AMP'!$A$12:$Q$959,3,FALSE),VLOOKUP($A78,'3.1 Input│B&amp;T'!$A$13:$L$990,3,FALSE)),"-")</f>
        <v>259d</v>
      </c>
      <c r="D78" s="6">
        <v>1</v>
      </c>
      <c r="E78" s="7" t="str">
        <f>IFERROR(IFERROR(VLOOKUP($A78,'3.0 Input│AMP'!$A$12:$Q$959,4,FALSE),VLOOKUP($A78,'3.1 Input│B&amp;T'!$A$13:$L$990,3,FALSE)),"-")</f>
        <v>VTS</v>
      </c>
      <c r="F78" s="38">
        <v>2016</v>
      </c>
      <c r="G78" s="21">
        <f>IFERROR(VLOOKUP($A78,'3.0 Input│AMP'!$A$12:$Q$959,COLUMN(G78),FALSE),0)+IFERROR(VLOOKUP($A78,'3.1 Input│B&amp;T'!$A$13:$L$990,COLUMN(G78),FALSE),0)</f>
        <v>589874.51285696996</v>
      </c>
      <c r="H78" s="21">
        <f>IFERROR(VLOOKUP($A78,'3.0 Input│AMP'!$A$12:$Q$959,COLUMN(H78),FALSE),0)+IFERROR(VLOOKUP($A78,'3.1 Input│B&amp;T'!$A$13:$L$990,COLUMN(H78),FALSE),0)</f>
        <v>78499.358928795598</v>
      </c>
      <c r="I78" s="21">
        <f>IFERROR(VLOOKUP($A78,'3.0 Input│AMP'!$A$12:$Q$959,COLUMN(I78),FALSE),0)+IFERROR(VLOOKUP($A78,'3.1 Input│B&amp;T'!$A$13:$L$990,COLUMN(I78),FALSE),0)</f>
        <v>0</v>
      </c>
      <c r="J78" s="21">
        <f>IFERROR(VLOOKUP($A78,'3.0 Input│AMP'!$A$12:$Q$959,COLUMN(J78),FALSE),0)+IFERROR(VLOOKUP($A78,'3.1 Input│B&amp;T'!$A$13:$L$990,COLUMN(J78),FALSE),0)</f>
        <v>0</v>
      </c>
      <c r="K78" s="21">
        <f>IFERROR(VLOOKUP($A78,'3.0 Input│AMP'!$A$12:$Q$959,COLUMN(K78),FALSE),0)+IFERROR(VLOOKUP($A78,'3.1 Input│B&amp;T'!$A$13:$L$990,COLUMN(K78),FALSE),0)</f>
        <v>0</v>
      </c>
      <c r="L78" s="46">
        <f>IFERROR(VLOOKUP($A78,'3.0 Input│AMP'!$A$12:$Q$959,L$11,FALSE),0)+IFERROR(VLOOKUP($A78,'3.1 Input│B&amp;T'!$A$13:$O$990,COLUMN(L78),FALSE),0)</f>
        <v>0.13549020974202503</v>
      </c>
      <c r="M78" s="46">
        <f>IFERROR(VLOOKUP($A78,'3.0 Input│AMP'!$A$12:$Q$959,M$11,FALSE),0)+IFERROR(VLOOKUP($A78,'3.1 Input│B&amp;T'!$A$13:$O$990,COLUMN(M78),FALSE),0)</f>
        <v>0.59011866957962678</v>
      </c>
      <c r="N78" s="46">
        <f>IFERROR(VLOOKUP($A78,'3.0 Input│AMP'!$A$12:$Q$959,N$11,FALSE),0)+IFERROR(VLOOKUP($A78,'3.1 Input│B&amp;T'!$A$13:$O$990,COLUMN(N78),FALSE),0)+IFERROR(VLOOKUP($A78,'3.0 Input│AMP'!$A$12:$Q$959,N$11+1,FALSE),0)</f>
        <v>0.27439112067834825</v>
      </c>
      <c r="O78" s="46">
        <f>IFERROR(VLOOKUP($A78,'3.0 Input│AMP'!$A$12:$Q$959,O$11,FALSE),0)+IFERROR(VLOOKUP($A78,'3.1 Input│B&amp;T'!$A$13:$O$990,COLUMN(O78),FALSE),0)</f>
        <v>0</v>
      </c>
      <c r="P78" s="11"/>
      <c r="Q78" s="28">
        <f t="shared" ref="Q78:Q133" si="1">SUM(L78:P78)</f>
        <v>1</v>
      </c>
      <c r="R78" s="13"/>
    </row>
    <row r="79" spans="1:18" x14ac:dyDescent="0.25">
      <c r="A79" s="7">
        <f>IF(MAX($A$13:A78)+1&gt;MAX('3.1 Input│B&amp;T'!$A$13:$A$990),"-",MAX($A$13:A78)+1)</f>
        <v>67</v>
      </c>
      <c r="B79" s="7" t="str">
        <f>CONCATENATE(IFERROR(VLOOKUP($A79,'3.0 Input│AMP'!$A$12:$Q$959,2,FALSE),""),IFERROR(VLOOKUP($A79,'3.1 Input│B&amp;T'!$A$13:$L$990,2,FALSE),""))</f>
        <v>Liquid Management - Brooklyn</v>
      </c>
      <c r="C79" s="20" t="str">
        <f>IFERROR(IFERROR(VLOOKUP($A79,'3.0 Input│AMP'!$A$12:$Q$959,3,FALSE),VLOOKUP($A79,'3.1 Input│B&amp;T'!$A$13:$L$990,3,FALSE)),"-")</f>
        <v>260a</v>
      </c>
      <c r="D79" s="6">
        <v>1</v>
      </c>
      <c r="E79" s="7" t="str">
        <f>IFERROR(IFERROR(VLOOKUP($A79,'3.0 Input│AMP'!$A$12:$Q$959,4,FALSE),VLOOKUP($A79,'3.1 Input│B&amp;T'!$A$13:$L$990,3,FALSE)),"-")</f>
        <v>VTS</v>
      </c>
      <c r="F79" s="38">
        <v>2016</v>
      </c>
      <c r="G79" s="21">
        <f>IFERROR(VLOOKUP($A79,'3.0 Input│AMP'!$A$12:$Q$959,COLUMN(G79),FALSE),0)+IFERROR(VLOOKUP($A79,'3.1 Input│B&amp;T'!$A$13:$L$990,COLUMN(G79),FALSE),0)</f>
        <v>0</v>
      </c>
      <c r="H79" s="21">
        <f>IFERROR(VLOOKUP($A79,'3.0 Input│AMP'!$A$12:$Q$959,COLUMN(H79),FALSE),0)+IFERROR(VLOOKUP($A79,'3.1 Input│B&amp;T'!$A$13:$L$990,COLUMN(H79),FALSE),0)</f>
        <v>0</v>
      </c>
      <c r="I79" s="21">
        <f>IFERROR(VLOOKUP($A79,'3.0 Input│AMP'!$A$12:$Q$959,COLUMN(I79),FALSE),0)+IFERROR(VLOOKUP($A79,'3.1 Input│B&amp;T'!$A$13:$L$990,COLUMN(I79),FALSE),0)</f>
        <v>0</v>
      </c>
      <c r="J79" s="21">
        <f>IFERROR(VLOOKUP($A79,'3.0 Input│AMP'!$A$12:$Q$959,COLUMN(J79),FALSE),0)+IFERROR(VLOOKUP($A79,'3.1 Input│B&amp;T'!$A$13:$L$990,COLUMN(J79),FALSE),0)</f>
        <v>0</v>
      </c>
      <c r="K79" s="21">
        <f>IFERROR(VLOOKUP($A79,'3.0 Input│AMP'!$A$12:$Q$959,COLUMN(K79),FALSE),0)+IFERROR(VLOOKUP($A79,'3.1 Input│B&amp;T'!$A$13:$L$990,COLUMN(K79),FALSE),0)</f>
        <v>157005.79999999999</v>
      </c>
      <c r="L79" s="46">
        <f>IFERROR(VLOOKUP($A79,'3.0 Input│AMP'!$A$12:$Q$959,L$11,FALSE),0)+IFERROR(VLOOKUP($A79,'3.1 Input│B&amp;T'!$A$13:$O$990,COLUMN(L79),FALSE),0)</f>
        <v>0.29272039631656926</v>
      </c>
      <c r="M79" s="46">
        <f>IFERROR(VLOOKUP($A79,'3.0 Input│AMP'!$A$12:$Q$959,M$11,FALSE),0)+IFERROR(VLOOKUP($A79,'3.1 Input│B&amp;T'!$A$13:$O$990,COLUMN(M79),FALSE),0)</f>
        <v>0.55050832517015302</v>
      </c>
      <c r="N79" s="46">
        <f>IFERROR(VLOOKUP($A79,'3.0 Input│AMP'!$A$12:$Q$959,N$11,FALSE),0)+IFERROR(VLOOKUP($A79,'3.1 Input│B&amp;T'!$A$13:$O$990,COLUMN(N79),FALSE),0)+IFERROR(VLOOKUP($A79,'3.0 Input│AMP'!$A$12:$Q$959,N$11+1,FALSE),0)</f>
        <v>0.15677127851327788</v>
      </c>
      <c r="O79" s="46">
        <f>IFERROR(VLOOKUP($A79,'3.0 Input│AMP'!$A$12:$Q$959,O$11,FALSE),0)+IFERROR(VLOOKUP($A79,'3.1 Input│B&amp;T'!$A$13:$O$990,COLUMN(O79),FALSE),0)</f>
        <v>0</v>
      </c>
      <c r="P79" s="11"/>
      <c r="Q79" s="28">
        <f t="shared" si="1"/>
        <v>1</v>
      </c>
      <c r="R79" s="13"/>
    </row>
    <row r="80" spans="1:18" x14ac:dyDescent="0.25">
      <c r="A80" s="7">
        <f>IF(MAX($A$13:A79)+1&gt;MAX('3.1 Input│B&amp;T'!$A$13:$A$990),"-",MAX($A$13:A79)+1)</f>
        <v>68</v>
      </c>
      <c r="B80" s="7" t="str">
        <f>CONCATENATE(IFERROR(VLOOKUP($A80,'3.0 Input│AMP'!$A$12:$Q$959,2,FALSE),""),IFERROR(VLOOKUP($A80,'3.1 Input│B&amp;T'!$A$13:$L$990,2,FALSE),""))</f>
        <v>Liquid Management - Pakenham</v>
      </c>
      <c r="C80" s="20" t="str">
        <f>IFERROR(IFERROR(VLOOKUP($A80,'3.0 Input│AMP'!$A$12:$Q$959,3,FALSE),VLOOKUP($A80,'3.1 Input│B&amp;T'!$A$13:$L$990,3,FALSE)),"-")</f>
        <v>260b</v>
      </c>
      <c r="D80" s="6">
        <v>1</v>
      </c>
      <c r="E80" s="7" t="str">
        <f>IFERROR(IFERROR(VLOOKUP($A80,'3.0 Input│AMP'!$A$12:$Q$959,4,FALSE),VLOOKUP($A80,'3.1 Input│B&amp;T'!$A$13:$L$990,3,FALSE)),"-")</f>
        <v>VTS</v>
      </c>
      <c r="F80" s="38">
        <v>2016</v>
      </c>
      <c r="G80" s="21">
        <f>IFERROR(VLOOKUP($A80,'3.0 Input│AMP'!$A$12:$Q$959,COLUMN(G80),FALSE),0)+IFERROR(VLOOKUP($A80,'3.1 Input│B&amp;T'!$A$13:$L$990,COLUMN(G80),FALSE),0)</f>
        <v>0</v>
      </c>
      <c r="H80" s="21">
        <f>IFERROR(VLOOKUP($A80,'3.0 Input│AMP'!$A$12:$Q$959,COLUMN(H80),FALSE),0)+IFERROR(VLOOKUP($A80,'3.1 Input│B&amp;T'!$A$13:$L$990,COLUMN(H80),FALSE),0)</f>
        <v>0</v>
      </c>
      <c r="I80" s="21">
        <f>IFERROR(VLOOKUP($A80,'3.0 Input│AMP'!$A$12:$Q$959,COLUMN(I80),FALSE),0)+IFERROR(VLOOKUP($A80,'3.1 Input│B&amp;T'!$A$13:$L$990,COLUMN(I80),FALSE),0)</f>
        <v>0</v>
      </c>
      <c r="J80" s="21">
        <f>IFERROR(VLOOKUP($A80,'3.0 Input│AMP'!$A$12:$Q$959,COLUMN(J80),FALSE),0)+IFERROR(VLOOKUP($A80,'3.1 Input│B&amp;T'!$A$13:$L$990,COLUMN(J80),FALSE),0)</f>
        <v>157005.79999999999</v>
      </c>
      <c r="K80" s="21">
        <f>IFERROR(VLOOKUP($A80,'3.0 Input│AMP'!$A$12:$Q$959,COLUMN(K80),FALSE),0)+IFERROR(VLOOKUP($A80,'3.1 Input│B&amp;T'!$A$13:$L$990,COLUMN(K80),FALSE),0)</f>
        <v>0</v>
      </c>
      <c r="L80" s="46">
        <f>IFERROR(VLOOKUP($A80,'3.0 Input│AMP'!$A$12:$Q$959,L$11,FALSE),0)+IFERROR(VLOOKUP($A80,'3.1 Input│B&amp;T'!$A$13:$O$990,COLUMN(L80),FALSE),0)</f>
        <v>0.29272039631656926</v>
      </c>
      <c r="M80" s="46">
        <f>IFERROR(VLOOKUP($A80,'3.0 Input│AMP'!$A$12:$Q$959,M$11,FALSE),0)+IFERROR(VLOOKUP($A80,'3.1 Input│B&amp;T'!$A$13:$O$990,COLUMN(M80),FALSE),0)</f>
        <v>0.55050832517015302</v>
      </c>
      <c r="N80" s="46">
        <f>IFERROR(VLOOKUP($A80,'3.0 Input│AMP'!$A$12:$Q$959,N$11,FALSE),0)+IFERROR(VLOOKUP($A80,'3.1 Input│B&amp;T'!$A$13:$O$990,COLUMN(N80),FALSE),0)+IFERROR(VLOOKUP($A80,'3.0 Input│AMP'!$A$12:$Q$959,N$11+1,FALSE),0)</f>
        <v>0.15677127851327788</v>
      </c>
      <c r="O80" s="46">
        <f>IFERROR(VLOOKUP($A80,'3.0 Input│AMP'!$A$12:$Q$959,O$11,FALSE),0)+IFERROR(VLOOKUP($A80,'3.1 Input│B&amp;T'!$A$13:$O$990,COLUMN(O80),FALSE),0)</f>
        <v>0</v>
      </c>
      <c r="P80" s="11"/>
      <c r="Q80" s="28">
        <f t="shared" si="1"/>
        <v>1</v>
      </c>
      <c r="R80" s="13"/>
    </row>
    <row r="81" spans="1:18" x14ac:dyDescent="0.25">
      <c r="A81" s="7">
        <f>IF(MAX($A$13:A80)+1&gt;MAX('3.1 Input│B&amp;T'!$A$13:$A$990),"-",MAX($A$13:A80)+1)</f>
        <v>69</v>
      </c>
      <c r="B81" s="7" t="str">
        <f>CONCATENATE(IFERROR(VLOOKUP($A81,'3.0 Input│AMP'!$A$12:$Q$959,2,FALSE),""),IFERROR(VLOOKUP($A81,'3.1 Input│B&amp;T'!$A$13:$L$990,2,FALSE),""))</f>
        <v>RTU replacement</v>
      </c>
      <c r="C81" s="20">
        <f>IFERROR(IFERROR(VLOOKUP($A81,'3.0 Input│AMP'!$A$12:$Q$959,3,FALSE),VLOOKUP($A81,'3.1 Input│B&amp;T'!$A$13:$L$990,3,FALSE)),"-")</f>
        <v>262</v>
      </c>
      <c r="D81" s="6">
        <v>1</v>
      </c>
      <c r="E81" s="7" t="str">
        <f>IFERROR(IFERROR(VLOOKUP($A81,'3.0 Input│AMP'!$A$12:$Q$959,4,FALSE),VLOOKUP($A81,'3.1 Input│B&amp;T'!$A$13:$L$990,3,FALSE)),"-")</f>
        <v>VTS</v>
      </c>
      <c r="F81" s="38">
        <v>2016</v>
      </c>
      <c r="G81" s="21">
        <f>IFERROR(VLOOKUP($A81,'3.0 Input│AMP'!$A$12:$Q$959,COLUMN(G81),FALSE),0)+IFERROR(VLOOKUP($A81,'3.1 Input│B&amp;T'!$A$13:$L$990,COLUMN(G81),FALSE),0)</f>
        <v>141816.63999999998</v>
      </c>
      <c r="H81" s="21">
        <f>IFERROR(VLOOKUP($A81,'3.0 Input│AMP'!$A$12:$Q$959,COLUMN(H81),FALSE),0)+IFERROR(VLOOKUP($A81,'3.1 Input│B&amp;T'!$A$13:$L$990,COLUMN(H81),FALSE),0)</f>
        <v>141816.63999999998</v>
      </c>
      <c r="I81" s="21">
        <f>IFERROR(VLOOKUP($A81,'3.0 Input│AMP'!$A$12:$Q$959,COLUMN(I81),FALSE),0)+IFERROR(VLOOKUP($A81,'3.1 Input│B&amp;T'!$A$13:$L$990,COLUMN(I81),FALSE),0)</f>
        <v>141816.63999999998</v>
      </c>
      <c r="J81" s="21">
        <f>IFERROR(VLOOKUP($A81,'3.0 Input│AMP'!$A$12:$Q$959,COLUMN(J81),FALSE),0)+IFERROR(VLOOKUP($A81,'3.1 Input│B&amp;T'!$A$13:$L$990,COLUMN(J81),FALSE),0)</f>
        <v>141816.63999999998</v>
      </c>
      <c r="K81" s="21">
        <f>IFERROR(VLOOKUP($A81,'3.0 Input│AMP'!$A$12:$Q$959,COLUMN(K81),FALSE),0)+IFERROR(VLOOKUP($A81,'3.1 Input│B&amp;T'!$A$13:$L$990,COLUMN(K81),FALSE),0)</f>
        <v>141816.63999999998</v>
      </c>
      <c r="L81" s="46">
        <f>IFERROR(VLOOKUP($A81,'3.0 Input│AMP'!$A$12:$Q$959,L$11,FALSE),0)+IFERROR(VLOOKUP($A81,'3.1 Input│B&amp;T'!$A$13:$O$990,COLUMN(L81),FALSE),0)</f>
        <v>0.71473587302590169</v>
      </c>
      <c r="M81" s="46">
        <f>IFERROR(VLOOKUP($A81,'3.0 Input│AMP'!$A$12:$Q$959,M$11,FALSE),0)+IFERROR(VLOOKUP($A81,'3.1 Input│B&amp;T'!$A$13:$O$990,COLUMN(M81),FALSE),0)</f>
        <v>0.1649341008220192</v>
      </c>
      <c r="N81" s="46">
        <f>IFERROR(VLOOKUP($A81,'3.0 Input│AMP'!$A$12:$Q$959,N$11,FALSE),0)+IFERROR(VLOOKUP($A81,'3.1 Input│B&amp;T'!$A$13:$O$990,COLUMN(N81),FALSE),0)+IFERROR(VLOOKUP($A81,'3.0 Input│AMP'!$A$12:$Q$959,N$11+1,FALSE),0)</f>
        <v>9.837491566574981E-2</v>
      </c>
      <c r="O81" s="46">
        <f>IFERROR(VLOOKUP($A81,'3.0 Input│AMP'!$A$12:$Q$959,O$11,FALSE),0)+IFERROR(VLOOKUP($A81,'3.1 Input│B&amp;T'!$A$13:$O$990,COLUMN(O81),FALSE),0)</f>
        <v>2.195511048632939E-2</v>
      </c>
      <c r="P81" s="11"/>
      <c r="Q81" s="28">
        <f t="shared" si="1"/>
        <v>1.0000000000000002</v>
      </c>
      <c r="R81" s="13"/>
    </row>
    <row r="82" spans="1:18" x14ac:dyDescent="0.25">
      <c r="A82" s="7">
        <f>IF(MAX($A$13:A81)+1&gt;MAX('3.1 Input│B&amp;T'!$A$13:$A$990),"-",MAX($A$13:A81)+1)</f>
        <v>70</v>
      </c>
      <c r="B82" s="7" t="str">
        <f>CONCATENATE(IFERROR(VLOOKUP($A82,'3.0 Input│AMP'!$A$12:$Q$959,2,FALSE),""),IFERROR(VLOOKUP($A82,'3.1 Input│B&amp;T'!$A$13:$L$990,2,FALSE),""))</f>
        <v>Pipe Support replacement</v>
      </c>
      <c r="C82" s="20">
        <f>IFERROR(IFERROR(VLOOKUP($A82,'3.0 Input│AMP'!$A$12:$Q$959,3,FALSE),VLOOKUP($A82,'3.1 Input│B&amp;T'!$A$13:$L$990,3,FALSE)),"-")</f>
        <v>263</v>
      </c>
      <c r="D82" s="6">
        <v>1</v>
      </c>
      <c r="E82" s="7" t="str">
        <f>IFERROR(IFERROR(VLOOKUP($A82,'3.0 Input│AMP'!$A$12:$Q$959,4,FALSE),VLOOKUP($A82,'3.1 Input│B&amp;T'!$A$13:$L$990,3,FALSE)),"-")</f>
        <v>VTS</v>
      </c>
      <c r="F82" s="38">
        <v>2016</v>
      </c>
      <c r="G82" s="21">
        <f>IFERROR(VLOOKUP($A82,'3.0 Input│AMP'!$A$12:$Q$959,COLUMN(G82),FALSE),0)+IFERROR(VLOOKUP($A82,'3.1 Input│B&amp;T'!$A$13:$L$990,COLUMN(G82),FALSE),0)</f>
        <v>164811.04080000002</v>
      </c>
      <c r="H82" s="21">
        <f>IFERROR(VLOOKUP($A82,'3.0 Input│AMP'!$A$12:$Q$959,COLUMN(H82),FALSE),0)+IFERROR(VLOOKUP($A82,'3.1 Input│B&amp;T'!$A$13:$L$990,COLUMN(H82),FALSE),0)</f>
        <v>164811.04080000002</v>
      </c>
      <c r="I82" s="21">
        <f>IFERROR(VLOOKUP($A82,'3.0 Input│AMP'!$A$12:$Q$959,COLUMN(I82),FALSE),0)+IFERROR(VLOOKUP($A82,'3.1 Input│B&amp;T'!$A$13:$L$990,COLUMN(I82),FALSE),0)</f>
        <v>164811.04080000002</v>
      </c>
      <c r="J82" s="21">
        <f>IFERROR(VLOOKUP($A82,'3.0 Input│AMP'!$A$12:$Q$959,COLUMN(J82),FALSE),0)+IFERROR(VLOOKUP($A82,'3.1 Input│B&amp;T'!$A$13:$L$990,COLUMN(J82),FALSE),0)</f>
        <v>164811.04080000002</v>
      </c>
      <c r="K82" s="21">
        <f>IFERROR(VLOOKUP($A82,'3.0 Input│AMP'!$A$12:$Q$959,COLUMN(K82),FALSE),0)+IFERROR(VLOOKUP($A82,'3.1 Input│B&amp;T'!$A$13:$L$990,COLUMN(K82),FALSE),0)</f>
        <v>164811.04080000002</v>
      </c>
      <c r="L82" s="46">
        <f>IFERROR(VLOOKUP($A82,'3.0 Input│AMP'!$A$12:$Q$959,L$11,FALSE),0)+IFERROR(VLOOKUP($A82,'3.1 Input│B&amp;T'!$A$13:$O$990,COLUMN(L82),FALSE),0)</f>
        <v>0.2857142857142857</v>
      </c>
      <c r="M82" s="46">
        <f>IFERROR(VLOOKUP($A82,'3.0 Input│AMP'!$A$12:$Q$959,M$11,FALSE),0)+IFERROR(VLOOKUP($A82,'3.1 Input│B&amp;T'!$A$13:$O$990,COLUMN(M82),FALSE),0)</f>
        <v>0.71428571428571419</v>
      </c>
      <c r="N82" s="46">
        <f>IFERROR(VLOOKUP($A82,'3.0 Input│AMP'!$A$12:$Q$959,N$11,FALSE),0)+IFERROR(VLOOKUP($A82,'3.1 Input│B&amp;T'!$A$13:$O$990,COLUMN(N82),FALSE),0)+IFERROR(VLOOKUP($A82,'3.0 Input│AMP'!$A$12:$Q$959,N$11+1,FALSE),0)</f>
        <v>0</v>
      </c>
      <c r="O82" s="46">
        <f>IFERROR(VLOOKUP($A82,'3.0 Input│AMP'!$A$12:$Q$959,O$11,FALSE),0)+IFERROR(VLOOKUP($A82,'3.1 Input│B&amp;T'!$A$13:$O$990,COLUMN(O82),FALSE),0)</f>
        <v>0</v>
      </c>
      <c r="P82" s="11"/>
      <c r="Q82" s="28">
        <f t="shared" si="1"/>
        <v>0.99999999999999989</v>
      </c>
      <c r="R82" s="13"/>
    </row>
    <row r="83" spans="1:18" x14ac:dyDescent="0.25">
      <c r="A83" s="7">
        <f>IF(MAX($A$13:A82)+1&gt;MAX('3.1 Input│B&amp;T'!$A$13:$A$990),"-",MAX($A$13:A82)+1)</f>
        <v>71</v>
      </c>
      <c r="B83" s="7" t="str">
        <f>CONCATENATE(IFERROR(VLOOKUP($A83,'3.0 Input│AMP'!$A$12:$Q$959,2,FALSE),""),IFERROR(VLOOKUP($A83,'3.1 Input│B&amp;T'!$A$13:$L$990,2,FALSE),""))</f>
        <v>HMI upgrade to CLEAR SCADA at BCS, SCS and WCS &amp; CG, Longford</v>
      </c>
      <c r="C83" s="20">
        <f>IFERROR(IFERROR(VLOOKUP($A83,'3.0 Input│AMP'!$A$12:$Q$959,3,FALSE),VLOOKUP($A83,'3.1 Input│B&amp;T'!$A$13:$L$990,3,FALSE)),"-")</f>
        <v>264</v>
      </c>
      <c r="D83" s="6">
        <v>1</v>
      </c>
      <c r="E83" s="7" t="str">
        <f>IFERROR(IFERROR(VLOOKUP($A83,'3.0 Input│AMP'!$A$12:$Q$959,4,FALSE),VLOOKUP($A83,'3.1 Input│B&amp;T'!$A$13:$L$990,3,FALSE)),"-")</f>
        <v>VTS</v>
      </c>
      <c r="F83" s="38">
        <v>2016</v>
      </c>
      <c r="G83" s="21">
        <f>IFERROR(VLOOKUP($A83,'3.0 Input│AMP'!$A$12:$Q$959,COLUMN(G83),FALSE),0)+IFERROR(VLOOKUP($A83,'3.1 Input│B&amp;T'!$A$13:$L$990,COLUMN(G83),FALSE),0)</f>
        <v>60928.000000000022</v>
      </c>
      <c r="H83" s="21">
        <f>IFERROR(VLOOKUP($A83,'3.0 Input│AMP'!$A$12:$Q$959,COLUMN(H83),FALSE),0)+IFERROR(VLOOKUP($A83,'3.1 Input│B&amp;T'!$A$13:$L$990,COLUMN(H83),FALSE),0)</f>
        <v>60928.000000000022</v>
      </c>
      <c r="I83" s="21">
        <f>IFERROR(VLOOKUP($A83,'3.0 Input│AMP'!$A$12:$Q$959,COLUMN(I83),FALSE),0)+IFERROR(VLOOKUP($A83,'3.1 Input│B&amp;T'!$A$13:$L$990,COLUMN(I83),FALSE),0)</f>
        <v>60928.000000000022</v>
      </c>
      <c r="J83" s="21">
        <f>IFERROR(VLOOKUP($A83,'3.0 Input│AMP'!$A$12:$Q$959,COLUMN(J83),FALSE),0)+IFERROR(VLOOKUP($A83,'3.1 Input│B&amp;T'!$A$13:$L$990,COLUMN(J83),FALSE),0)</f>
        <v>60928.000000000022</v>
      </c>
      <c r="K83" s="21">
        <f>IFERROR(VLOOKUP($A83,'3.0 Input│AMP'!$A$12:$Q$959,COLUMN(K83),FALSE),0)+IFERROR(VLOOKUP($A83,'3.1 Input│B&amp;T'!$A$13:$L$990,COLUMN(K83),FALSE),0)</f>
        <v>60928.000000000022</v>
      </c>
      <c r="L83" s="46">
        <f>IFERROR(VLOOKUP($A83,'3.0 Input│AMP'!$A$12:$Q$959,L$11,FALSE),0)+IFERROR(VLOOKUP($A83,'3.1 Input│B&amp;T'!$A$13:$O$990,COLUMN(L83),FALSE),0)</f>
        <v>0.58508403361344541</v>
      </c>
      <c r="M83" s="46">
        <f>IFERROR(VLOOKUP($A83,'3.0 Input│AMP'!$A$12:$Q$959,M$11,FALSE),0)+IFERROR(VLOOKUP($A83,'3.1 Input│B&amp;T'!$A$13:$O$990,COLUMN(M83),FALSE),0)</f>
        <v>1.3130252100840336E-2</v>
      </c>
      <c r="N83" s="46">
        <f>IFERROR(VLOOKUP($A83,'3.0 Input│AMP'!$A$12:$Q$959,N$11,FALSE),0)+IFERROR(VLOOKUP($A83,'3.1 Input│B&amp;T'!$A$13:$O$990,COLUMN(N83),FALSE),0)+IFERROR(VLOOKUP($A83,'3.0 Input│AMP'!$A$12:$Q$959,N$11+1,FALSE),0)</f>
        <v>0.35451680672268909</v>
      </c>
      <c r="O83" s="46">
        <f>IFERROR(VLOOKUP($A83,'3.0 Input│AMP'!$A$12:$Q$959,O$11,FALSE),0)+IFERROR(VLOOKUP($A83,'3.1 Input│B&amp;T'!$A$13:$O$990,COLUMN(O83),FALSE),0)</f>
        <v>4.7268907563025209E-2</v>
      </c>
      <c r="P83" s="11"/>
      <c r="Q83" s="28">
        <f t="shared" si="1"/>
        <v>1</v>
      </c>
      <c r="R83" s="13"/>
    </row>
    <row r="84" spans="1:18" x14ac:dyDescent="0.25">
      <c r="A84" s="7">
        <f>IF(MAX($A$13:A83)+1&gt;MAX('3.1 Input│B&amp;T'!$A$13:$A$990),"-",MAX($A$13:A83)+1)</f>
        <v>72</v>
      </c>
      <c r="B84" s="7" t="str">
        <f>CONCATENATE(IFERROR(VLOOKUP($A84,'3.0 Input│AMP'!$A$12:$Q$959,2,FALSE),""),IFERROR(VLOOKUP($A84,'3.1 Input│B&amp;T'!$A$13:$L$990,2,FALSE),""))</f>
        <v>BCS Unit 12 Inlet Filter Replacement/Augmentation</v>
      </c>
      <c r="C84" s="20">
        <f>IFERROR(IFERROR(VLOOKUP($A84,'3.0 Input│AMP'!$A$12:$Q$959,3,FALSE),VLOOKUP($A84,'3.1 Input│B&amp;T'!$A$13:$L$990,3,FALSE)),"-")</f>
        <v>267</v>
      </c>
      <c r="D84" s="6">
        <v>1</v>
      </c>
      <c r="E84" s="7" t="str">
        <f>IFERROR(IFERROR(VLOOKUP($A84,'3.0 Input│AMP'!$A$12:$Q$959,4,FALSE),VLOOKUP($A84,'3.1 Input│B&amp;T'!$A$13:$L$990,3,FALSE)),"-")</f>
        <v>VTS</v>
      </c>
      <c r="F84" s="38">
        <v>2016</v>
      </c>
      <c r="G84" s="21">
        <f>IFERROR(VLOOKUP($A84,'3.0 Input│AMP'!$A$12:$Q$959,COLUMN(G84),FALSE),0)+IFERROR(VLOOKUP($A84,'3.1 Input│B&amp;T'!$A$13:$L$990,COLUMN(G84),FALSE),0)</f>
        <v>635719.42000000004</v>
      </c>
      <c r="H84" s="21">
        <f>IFERROR(VLOOKUP($A84,'3.0 Input│AMP'!$A$12:$Q$959,COLUMN(H84),FALSE),0)+IFERROR(VLOOKUP($A84,'3.1 Input│B&amp;T'!$A$13:$L$990,COLUMN(H84),FALSE),0)</f>
        <v>0</v>
      </c>
      <c r="I84" s="21">
        <f>IFERROR(VLOOKUP($A84,'3.0 Input│AMP'!$A$12:$Q$959,COLUMN(I84),FALSE),0)+IFERROR(VLOOKUP($A84,'3.1 Input│B&amp;T'!$A$13:$L$990,COLUMN(I84),FALSE),0)</f>
        <v>0</v>
      </c>
      <c r="J84" s="21">
        <f>IFERROR(VLOOKUP($A84,'3.0 Input│AMP'!$A$12:$Q$959,COLUMN(J84),FALSE),0)+IFERROR(VLOOKUP($A84,'3.1 Input│B&amp;T'!$A$13:$L$990,COLUMN(J84),FALSE),0)</f>
        <v>0</v>
      </c>
      <c r="K84" s="21">
        <f>IFERROR(VLOOKUP($A84,'3.0 Input│AMP'!$A$12:$Q$959,COLUMN(K84),FALSE),0)+IFERROR(VLOOKUP($A84,'3.1 Input│B&amp;T'!$A$13:$L$990,COLUMN(K84),FALSE),0)</f>
        <v>0</v>
      </c>
      <c r="L84" s="46">
        <f>IFERROR(VLOOKUP($A84,'3.0 Input│AMP'!$A$12:$Q$959,L$11,FALSE),0)+IFERROR(VLOOKUP($A84,'3.1 Input│B&amp;T'!$A$13:$O$990,COLUMN(L84),FALSE),0)</f>
        <v>0.23664122137404581</v>
      </c>
      <c r="M84" s="46">
        <f>IFERROR(VLOOKUP($A84,'3.0 Input│AMP'!$A$12:$Q$959,M$11,FALSE),0)+IFERROR(VLOOKUP($A84,'3.1 Input│B&amp;T'!$A$13:$O$990,COLUMN(M84),FALSE),0)</f>
        <v>0.39826689579500335</v>
      </c>
      <c r="N84" s="46">
        <f>IFERROR(VLOOKUP($A84,'3.0 Input│AMP'!$A$12:$Q$959,N$11,FALSE),0)+IFERROR(VLOOKUP($A84,'3.1 Input│B&amp;T'!$A$13:$O$990,COLUMN(N84),FALSE),0)+IFERROR(VLOOKUP($A84,'3.0 Input│AMP'!$A$12:$Q$959,N$11+1,FALSE),0)</f>
        <v>0.36509188283095079</v>
      </c>
      <c r="O84" s="46">
        <f>IFERROR(VLOOKUP($A84,'3.0 Input│AMP'!$A$12:$Q$959,O$11,FALSE),0)+IFERROR(VLOOKUP($A84,'3.1 Input│B&amp;T'!$A$13:$O$990,COLUMN(O84),FALSE),0)</f>
        <v>0</v>
      </c>
      <c r="P84" s="11"/>
      <c r="Q84" s="28">
        <f t="shared" si="1"/>
        <v>1</v>
      </c>
      <c r="R84" s="13"/>
    </row>
    <row r="85" spans="1:18" x14ac:dyDescent="0.25">
      <c r="A85" s="7">
        <f>IF(MAX($A$13:A84)+1&gt;MAX('3.1 Input│B&amp;T'!$A$13:$A$990),"-",MAX($A$13:A84)+1)</f>
        <v>73</v>
      </c>
      <c r="B85" s="7" t="str">
        <f>CONCATENATE(IFERROR(VLOOKUP($A85,'3.0 Input│AMP'!$A$12:$Q$959,2,FALSE),""),IFERROR(VLOOKUP($A85,'3.1 Input│B&amp;T'!$A$13:$L$990,2,FALSE),""))</f>
        <v>Coogee decommissioning</v>
      </c>
      <c r="C85" s="20">
        <f>IFERROR(IFERROR(VLOOKUP($A85,'3.0 Input│AMP'!$A$12:$Q$959,3,FALSE),VLOOKUP($A85,'3.1 Input│B&amp;T'!$A$13:$L$990,3,FALSE)),"-")</f>
        <v>268</v>
      </c>
      <c r="D85" s="6">
        <v>1</v>
      </c>
      <c r="E85" s="7" t="str">
        <f>IFERROR(IFERROR(VLOOKUP($A85,'3.0 Input│AMP'!$A$12:$Q$959,4,FALSE),VLOOKUP($A85,'3.1 Input│B&amp;T'!$A$13:$L$990,3,FALSE)),"-")</f>
        <v>VTS</v>
      </c>
      <c r="F85" s="38">
        <v>2016</v>
      </c>
      <c r="G85" s="21">
        <f>IFERROR(VLOOKUP($A85,'3.0 Input│AMP'!$A$12:$Q$959,COLUMN(G85),FALSE),0)+IFERROR(VLOOKUP($A85,'3.1 Input│B&amp;T'!$A$13:$L$990,COLUMN(G85),FALSE),0)</f>
        <v>0</v>
      </c>
      <c r="H85" s="21">
        <f>IFERROR(VLOOKUP($A85,'3.0 Input│AMP'!$A$12:$Q$959,COLUMN(H85),FALSE),0)+IFERROR(VLOOKUP($A85,'3.1 Input│B&amp;T'!$A$13:$L$990,COLUMN(H85),FALSE),0)</f>
        <v>0</v>
      </c>
      <c r="I85" s="21">
        <f>IFERROR(VLOOKUP($A85,'3.0 Input│AMP'!$A$12:$Q$959,COLUMN(I85),FALSE),0)+IFERROR(VLOOKUP($A85,'3.1 Input│B&amp;T'!$A$13:$L$990,COLUMN(I85),FALSE),0)</f>
        <v>0</v>
      </c>
      <c r="J85" s="21">
        <f>IFERROR(VLOOKUP($A85,'3.0 Input│AMP'!$A$12:$Q$959,COLUMN(J85),FALSE),0)+IFERROR(VLOOKUP($A85,'3.1 Input│B&amp;T'!$A$13:$L$990,COLUMN(J85),FALSE),0)</f>
        <v>0</v>
      </c>
      <c r="K85" s="21">
        <f>IFERROR(VLOOKUP($A85,'3.0 Input│AMP'!$A$12:$Q$959,COLUMN(K85),FALSE),0)+IFERROR(VLOOKUP($A85,'3.1 Input│B&amp;T'!$A$13:$L$990,COLUMN(K85),FALSE),0)</f>
        <v>0</v>
      </c>
      <c r="L85" s="46">
        <f>IFERROR(VLOOKUP($A85,'3.0 Input│AMP'!$A$12:$Q$959,L$11,FALSE),0)+IFERROR(VLOOKUP($A85,'3.1 Input│B&amp;T'!$A$13:$O$990,COLUMN(L85),FALSE),0)</f>
        <v>0.21875</v>
      </c>
      <c r="M85" s="46">
        <f>IFERROR(VLOOKUP($A85,'3.0 Input│AMP'!$A$12:$Q$959,M$11,FALSE),0)+IFERROR(VLOOKUP($A85,'3.1 Input│B&amp;T'!$A$13:$O$990,COLUMN(M85),FALSE),0)</f>
        <v>0.78118234520040608</v>
      </c>
      <c r="N85" s="46">
        <f>IFERROR(VLOOKUP($A85,'3.0 Input│AMP'!$A$12:$Q$959,N$11,FALSE),0)+IFERROR(VLOOKUP($A85,'3.1 Input│B&amp;T'!$A$13:$O$990,COLUMN(N85),FALSE),0)+IFERROR(VLOOKUP($A85,'3.0 Input│AMP'!$A$12:$Q$959,N$11+1,FALSE),0)</f>
        <v>6.765479959385471E-5</v>
      </c>
      <c r="O85" s="46">
        <f>IFERROR(VLOOKUP($A85,'3.0 Input│AMP'!$A$12:$Q$959,O$11,FALSE),0)+IFERROR(VLOOKUP($A85,'3.1 Input│B&amp;T'!$A$13:$O$990,COLUMN(O85),FALSE),0)</f>
        <v>0</v>
      </c>
      <c r="P85" s="11"/>
      <c r="Q85" s="28">
        <f t="shared" si="1"/>
        <v>0.99999999999999989</v>
      </c>
      <c r="R85" s="13"/>
    </row>
    <row r="86" spans="1:18" x14ac:dyDescent="0.25">
      <c r="A86" s="7">
        <f>IF(MAX($A$13:A85)+1&gt;MAX('3.1 Input│B&amp;T'!$A$13:$A$990),"-",MAX($A$13:A85)+1)</f>
        <v>74</v>
      </c>
      <c r="B86" s="7" t="str">
        <f>CONCATENATE(IFERROR(VLOOKUP($A86,'3.0 Input│AMP'!$A$12:$Q$959,2,FALSE),""),IFERROR(VLOOKUP($A86,'3.1 Input│B&amp;T'!$A$13:$L$990,2,FALSE),""))</f>
        <v>Compressor Type B Compliance</v>
      </c>
      <c r="C86" s="20">
        <f>IFERROR(IFERROR(VLOOKUP($A86,'3.0 Input│AMP'!$A$12:$Q$959,3,FALSE),VLOOKUP($A86,'3.1 Input│B&amp;T'!$A$13:$L$990,3,FALSE)),"-")</f>
        <v>271</v>
      </c>
      <c r="D86" s="6">
        <v>1</v>
      </c>
      <c r="E86" s="7" t="str">
        <f>IFERROR(IFERROR(VLOOKUP($A86,'3.0 Input│AMP'!$A$12:$Q$959,4,FALSE),VLOOKUP($A86,'3.1 Input│B&amp;T'!$A$13:$L$990,3,FALSE)),"-")</f>
        <v>VTS</v>
      </c>
      <c r="F86" s="38">
        <v>2016</v>
      </c>
      <c r="G86" s="21">
        <f>IFERROR(VLOOKUP($A86,'3.0 Input│AMP'!$A$12:$Q$959,COLUMN(G86),FALSE),0)+IFERROR(VLOOKUP($A86,'3.1 Input│B&amp;T'!$A$13:$L$990,COLUMN(G86),FALSE),0)</f>
        <v>216718.53999999995</v>
      </c>
      <c r="H86" s="21">
        <f>IFERROR(VLOOKUP($A86,'3.0 Input│AMP'!$A$12:$Q$959,COLUMN(H86),FALSE),0)+IFERROR(VLOOKUP($A86,'3.1 Input│B&amp;T'!$A$13:$L$990,COLUMN(H86),FALSE),0)</f>
        <v>216718.53999999995</v>
      </c>
      <c r="I86" s="21">
        <f>IFERROR(VLOOKUP($A86,'3.0 Input│AMP'!$A$12:$Q$959,COLUMN(I86),FALSE),0)+IFERROR(VLOOKUP($A86,'3.1 Input│B&amp;T'!$A$13:$L$990,COLUMN(I86),FALSE),0)</f>
        <v>216718.53999999995</v>
      </c>
      <c r="J86" s="21">
        <f>IFERROR(VLOOKUP($A86,'3.0 Input│AMP'!$A$12:$Q$959,COLUMN(J86),FALSE),0)+IFERROR(VLOOKUP($A86,'3.1 Input│B&amp;T'!$A$13:$L$990,COLUMN(J86),FALSE),0)</f>
        <v>216718.53999999995</v>
      </c>
      <c r="K86" s="21">
        <f>IFERROR(VLOOKUP($A86,'3.0 Input│AMP'!$A$12:$Q$959,COLUMN(K86),FALSE),0)+IFERROR(VLOOKUP($A86,'3.1 Input│B&amp;T'!$A$13:$L$990,COLUMN(K86),FALSE),0)</f>
        <v>216718.53999999995</v>
      </c>
      <c r="L86" s="46">
        <f>IFERROR(VLOOKUP($A86,'3.0 Input│AMP'!$A$12:$Q$959,L$11,FALSE),0)+IFERROR(VLOOKUP($A86,'3.1 Input│B&amp;T'!$A$13:$O$990,COLUMN(L86),FALSE),0)</f>
        <v>0.33446395495281578</v>
      </c>
      <c r="M86" s="46">
        <f>IFERROR(VLOOKUP($A86,'3.0 Input│AMP'!$A$12:$Q$959,M$11,FALSE),0)+IFERROR(VLOOKUP($A86,'3.1 Input│B&amp;T'!$A$13:$O$990,COLUMN(M86),FALSE),0)</f>
        <v>0.30503527755401083</v>
      </c>
      <c r="N86" s="46">
        <f>IFERROR(VLOOKUP($A86,'3.0 Input│AMP'!$A$12:$Q$959,N$11,FALSE),0)+IFERROR(VLOOKUP($A86,'3.1 Input│B&amp;T'!$A$13:$O$990,COLUMN(N86),FALSE),0)+IFERROR(VLOOKUP($A86,'3.0 Input│AMP'!$A$12:$Q$959,N$11+1,FALSE),0)</f>
        <v>0.36050076749317345</v>
      </c>
      <c r="O86" s="46">
        <f>IFERROR(VLOOKUP($A86,'3.0 Input│AMP'!$A$12:$Q$959,O$11,FALSE),0)+IFERROR(VLOOKUP($A86,'3.1 Input│B&amp;T'!$A$13:$O$990,COLUMN(O86),FALSE),0)</f>
        <v>0</v>
      </c>
      <c r="P86" s="11"/>
      <c r="Q86" s="28">
        <f t="shared" si="1"/>
        <v>1</v>
      </c>
      <c r="R86" s="13"/>
    </row>
    <row r="87" spans="1:18" x14ac:dyDescent="0.25">
      <c r="A87" s="7">
        <f>IF(MAX($A$13:A86)+1&gt;MAX('3.1 Input│B&amp;T'!$A$13:$A$990),"-",MAX($A$13:A86)+1)</f>
        <v>75</v>
      </c>
      <c r="B87" s="7" t="str">
        <f>CONCATENATE(IFERROR(VLOOKUP($A87,'3.0 Input│AMP'!$A$12:$Q$959,2,FALSE),""),IFERROR(VLOOKUP($A87,'3.1 Input│B&amp;T'!$A$13:$L$990,2,FALSE),""))</f>
        <v>Dandenong LNG Isolation Valve Upgrade</v>
      </c>
      <c r="C87" s="20">
        <f>IFERROR(IFERROR(VLOOKUP($A87,'3.0 Input│AMP'!$A$12:$Q$959,3,FALSE),VLOOKUP($A87,'3.1 Input│B&amp;T'!$A$13:$L$990,3,FALSE)),"-")</f>
        <v>275</v>
      </c>
      <c r="D87" s="6">
        <v>1</v>
      </c>
      <c r="E87" s="7" t="str">
        <f>IFERROR(IFERROR(VLOOKUP($A87,'3.0 Input│AMP'!$A$12:$Q$959,4,FALSE),VLOOKUP($A87,'3.1 Input│B&amp;T'!$A$13:$L$990,3,FALSE)),"-")</f>
        <v>VTS</v>
      </c>
      <c r="F87" s="38">
        <v>2016</v>
      </c>
      <c r="G87" s="21">
        <f>IFERROR(VLOOKUP($A87,'3.0 Input│AMP'!$A$12:$Q$959,COLUMN(G87),FALSE),0)+IFERROR(VLOOKUP($A87,'3.1 Input│B&amp;T'!$A$13:$L$990,COLUMN(G87),FALSE),0)</f>
        <v>649021.80000000005</v>
      </c>
      <c r="H87" s="21">
        <f>IFERROR(VLOOKUP($A87,'3.0 Input│AMP'!$A$12:$Q$959,COLUMN(H87),FALSE),0)+IFERROR(VLOOKUP($A87,'3.1 Input│B&amp;T'!$A$13:$L$990,COLUMN(H87),FALSE),0)</f>
        <v>0</v>
      </c>
      <c r="I87" s="21">
        <f>IFERROR(VLOOKUP($A87,'3.0 Input│AMP'!$A$12:$Q$959,COLUMN(I87),FALSE),0)+IFERROR(VLOOKUP($A87,'3.1 Input│B&amp;T'!$A$13:$L$990,COLUMN(I87),FALSE),0)</f>
        <v>0</v>
      </c>
      <c r="J87" s="21">
        <f>IFERROR(VLOOKUP($A87,'3.0 Input│AMP'!$A$12:$Q$959,COLUMN(J87),FALSE),0)+IFERROR(VLOOKUP($A87,'3.1 Input│B&amp;T'!$A$13:$L$990,COLUMN(J87),FALSE),0)</f>
        <v>0</v>
      </c>
      <c r="K87" s="21">
        <f>IFERROR(VLOOKUP($A87,'3.0 Input│AMP'!$A$12:$Q$959,COLUMN(K87),FALSE),0)+IFERROR(VLOOKUP($A87,'3.1 Input│B&amp;T'!$A$13:$L$990,COLUMN(K87),FALSE),0)</f>
        <v>0</v>
      </c>
      <c r="L87" s="46">
        <f>IFERROR(VLOOKUP($A87,'3.0 Input│AMP'!$A$12:$Q$959,L$11,FALSE),0)+IFERROR(VLOOKUP($A87,'3.1 Input│B&amp;T'!$A$13:$O$990,COLUMN(L87),FALSE),0)</f>
        <v>0.29397286809164191</v>
      </c>
      <c r="M87" s="46">
        <f>IFERROR(VLOOKUP($A87,'3.0 Input│AMP'!$A$12:$Q$959,M$11,FALSE),0)+IFERROR(VLOOKUP($A87,'3.1 Input│B&amp;T'!$A$13:$O$990,COLUMN(M87),FALSE),0)</f>
        <v>0.409650338401576</v>
      </c>
      <c r="N87" s="46">
        <f>IFERROR(VLOOKUP($A87,'3.0 Input│AMP'!$A$12:$Q$959,N$11,FALSE),0)+IFERROR(VLOOKUP($A87,'3.1 Input│B&amp;T'!$A$13:$O$990,COLUMN(N87),FALSE),0)+IFERROR(VLOOKUP($A87,'3.0 Input│AMP'!$A$12:$Q$959,N$11+1,FALSE),0)</f>
        <v>0.29637679350678203</v>
      </c>
      <c r="O87" s="46">
        <f>IFERROR(VLOOKUP($A87,'3.0 Input│AMP'!$A$12:$Q$959,O$11,FALSE),0)+IFERROR(VLOOKUP($A87,'3.1 Input│B&amp;T'!$A$13:$O$990,COLUMN(O87),FALSE),0)</f>
        <v>0</v>
      </c>
      <c r="P87" s="11"/>
      <c r="Q87" s="28">
        <f t="shared" si="1"/>
        <v>1</v>
      </c>
      <c r="R87" s="13"/>
    </row>
    <row r="88" spans="1:18" x14ac:dyDescent="0.25">
      <c r="A88" s="7">
        <f>IF(MAX($A$13:A87)+1&gt;MAX('3.1 Input│B&amp;T'!$A$13:$A$990),"-",MAX($A$13:A87)+1)</f>
        <v>76</v>
      </c>
      <c r="B88" s="7" t="str">
        <f>CONCATENATE(IFERROR(VLOOKUP($A88,'3.0 Input│AMP'!$A$12:$Q$959,2,FALSE),""),IFERROR(VLOOKUP($A88,'3.1 Input│B&amp;T'!$A$13:$L$990,2,FALSE),""))</f>
        <v>Morwell-Dandenong Fatigue Crack Detection from High Loads</v>
      </c>
      <c r="C88" s="20">
        <f>IFERROR(IFERROR(VLOOKUP($A88,'3.0 Input│AMP'!$A$12:$Q$959,3,FALSE),VLOOKUP($A88,'3.1 Input│B&amp;T'!$A$13:$L$990,3,FALSE)),"-")</f>
        <v>276</v>
      </c>
      <c r="D88" s="6">
        <v>1</v>
      </c>
      <c r="E88" s="7" t="str">
        <f>IFERROR(IFERROR(VLOOKUP($A88,'3.0 Input│AMP'!$A$12:$Q$959,4,FALSE),VLOOKUP($A88,'3.1 Input│B&amp;T'!$A$13:$L$990,3,FALSE)),"-")</f>
        <v>VTS</v>
      </c>
      <c r="F88" s="38">
        <v>2016</v>
      </c>
      <c r="G88" s="21">
        <f>IFERROR(VLOOKUP($A88,'3.0 Input│AMP'!$A$12:$Q$959,COLUMN(G88),FALSE),0)+IFERROR(VLOOKUP($A88,'3.1 Input│B&amp;T'!$A$13:$L$990,COLUMN(G88),FALSE),0)</f>
        <v>260832</v>
      </c>
      <c r="H88" s="21">
        <f>IFERROR(VLOOKUP($A88,'3.0 Input│AMP'!$A$12:$Q$959,COLUMN(H88),FALSE),0)+IFERROR(VLOOKUP($A88,'3.1 Input│B&amp;T'!$A$13:$L$990,COLUMN(H88),FALSE),0)</f>
        <v>0</v>
      </c>
      <c r="I88" s="21">
        <f>IFERROR(VLOOKUP($A88,'3.0 Input│AMP'!$A$12:$Q$959,COLUMN(I88),FALSE),0)+IFERROR(VLOOKUP($A88,'3.1 Input│B&amp;T'!$A$13:$L$990,COLUMN(I88),FALSE),0)</f>
        <v>0</v>
      </c>
      <c r="J88" s="21">
        <f>IFERROR(VLOOKUP($A88,'3.0 Input│AMP'!$A$12:$Q$959,COLUMN(J88),FALSE),0)+IFERROR(VLOOKUP($A88,'3.1 Input│B&amp;T'!$A$13:$L$990,COLUMN(J88),FALSE),0)</f>
        <v>0</v>
      </c>
      <c r="K88" s="21">
        <f>IFERROR(VLOOKUP($A88,'3.0 Input│AMP'!$A$12:$Q$959,COLUMN(K88),FALSE),0)+IFERROR(VLOOKUP($A88,'3.1 Input│B&amp;T'!$A$13:$L$990,COLUMN(K88),FALSE),0)</f>
        <v>0</v>
      </c>
      <c r="L88" s="46">
        <f>IFERROR(VLOOKUP($A88,'3.0 Input│AMP'!$A$12:$Q$959,L$11,FALSE),0)+IFERROR(VLOOKUP($A88,'3.1 Input│B&amp;T'!$A$13:$O$990,COLUMN(L88),FALSE),0)</f>
        <v>0.2555552999631947</v>
      </c>
      <c r="M88" s="46">
        <f>IFERROR(VLOOKUP($A88,'3.0 Input│AMP'!$A$12:$Q$959,M$11,FALSE),0)+IFERROR(VLOOKUP($A88,'3.1 Input│B&amp;T'!$A$13:$O$990,COLUMN(M88),FALSE),0)</f>
        <v>0.67791145258250518</v>
      </c>
      <c r="N88" s="46">
        <f>IFERROR(VLOOKUP($A88,'3.0 Input│AMP'!$A$12:$Q$959,N$11,FALSE),0)+IFERROR(VLOOKUP($A88,'3.1 Input│B&amp;T'!$A$13:$O$990,COLUMN(N88),FALSE),0)+IFERROR(VLOOKUP($A88,'3.0 Input│AMP'!$A$12:$Q$959,N$11+1,FALSE),0)</f>
        <v>6.6533247454300087E-2</v>
      </c>
      <c r="O88" s="46">
        <f>IFERROR(VLOOKUP($A88,'3.0 Input│AMP'!$A$12:$Q$959,O$11,FALSE),0)+IFERROR(VLOOKUP($A88,'3.1 Input│B&amp;T'!$A$13:$O$990,COLUMN(O88),FALSE),0)</f>
        <v>0</v>
      </c>
      <c r="P88" s="11"/>
      <c r="Q88" s="28">
        <f t="shared" si="1"/>
        <v>1</v>
      </c>
      <c r="R88" s="13"/>
    </row>
    <row r="89" spans="1:18" x14ac:dyDescent="0.25">
      <c r="A89" s="7">
        <f>IF(MAX($A$13:A88)+1&gt;MAX('3.1 Input│B&amp;T'!$A$13:$A$990),"-",MAX($A$13:A88)+1)</f>
        <v>77</v>
      </c>
      <c r="B89" s="7" t="str">
        <f>CONCATENATE(IFERROR(VLOOKUP($A89,'3.0 Input│AMP'!$A$12:$Q$959,2,FALSE),""),IFERROR(VLOOKUP($A89,'3.1 Input│B&amp;T'!$A$13:$L$990,2,FALSE),""))</f>
        <v>Unibolt Enclosure Replacement</v>
      </c>
      <c r="C89" s="20">
        <f>IFERROR(IFERROR(VLOOKUP($A89,'3.0 Input│AMP'!$A$12:$Q$959,3,FALSE),VLOOKUP($A89,'3.1 Input│B&amp;T'!$A$13:$L$990,3,FALSE)),"-")</f>
        <v>277</v>
      </c>
      <c r="D89" s="6">
        <v>1</v>
      </c>
      <c r="E89" s="7" t="str">
        <f>IFERROR(IFERROR(VLOOKUP($A89,'3.0 Input│AMP'!$A$12:$Q$959,4,FALSE),VLOOKUP($A89,'3.1 Input│B&amp;T'!$A$13:$L$990,3,FALSE)),"-")</f>
        <v>VTS</v>
      </c>
      <c r="F89" s="38">
        <v>2016</v>
      </c>
      <c r="G89" s="21">
        <f>IFERROR(VLOOKUP($A89,'3.0 Input│AMP'!$A$12:$Q$959,COLUMN(G89),FALSE),0)+IFERROR(VLOOKUP($A89,'3.1 Input│B&amp;T'!$A$13:$L$990,COLUMN(G89),FALSE),0)</f>
        <v>44464</v>
      </c>
      <c r="H89" s="21">
        <f>IFERROR(VLOOKUP($A89,'3.0 Input│AMP'!$A$12:$Q$959,COLUMN(H89),FALSE),0)+IFERROR(VLOOKUP($A89,'3.1 Input│B&amp;T'!$A$13:$L$990,COLUMN(H89),FALSE),0)</f>
        <v>44464</v>
      </c>
      <c r="I89" s="21">
        <f>IFERROR(VLOOKUP($A89,'3.0 Input│AMP'!$A$12:$Q$959,COLUMN(I89),FALSE),0)+IFERROR(VLOOKUP($A89,'3.1 Input│B&amp;T'!$A$13:$L$990,COLUMN(I89),FALSE),0)</f>
        <v>44464</v>
      </c>
      <c r="J89" s="21">
        <f>IFERROR(VLOOKUP($A89,'3.0 Input│AMP'!$A$12:$Q$959,COLUMN(J89),FALSE),0)+IFERROR(VLOOKUP($A89,'3.1 Input│B&amp;T'!$A$13:$L$990,COLUMN(J89),FALSE),0)</f>
        <v>44464</v>
      </c>
      <c r="K89" s="21">
        <f>IFERROR(VLOOKUP($A89,'3.0 Input│AMP'!$A$12:$Q$959,COLUMN(K89),FALSE),0)+IFERROR(VLOOKUP($A89,'3.1 Input│B&amp;T'!$A$13:$L$990,COLUMN(K89),FALSE),0)</f>
        <v>44464</v>
      </c>
      <c r="L89" s="46">
        <f>IFERROR(VLOOKUP($A89,'3.0 Input│AMP'!$A$12:$Q$959,L$11,FALSE),0)+IFERROR(VLOOKUP($A89,'3.1 Input│B&amp;T'!$A$13:$O$990,COLUMN(L89),FALSE),0)</f>
        <v>0.2857142857142857</v>
      </c>
      <c r="M89" s="46">
        <f>IFERROR(VLOOKUP($A89,'3.0 Input│AMP'!$A$12:$Q$959,M$11,FALSE),0)+IFERROR(VLOOKUP($A89,'3.1 Input│B&amp;T'!$A$13:$O$990,COLUMN(M89),FALSE),0)</f>
        <v>0.60183519251529327</v>
      </c>
      <c r="N89" s="46">
        <f>IFERROR(VLOOKUP($A89,'3.0 Input│AMP'!$A$12:$Q$959,N$11,FALSE),0)+IFERROR(VLOOKUP($A89,'3.1 Input│B&amp;T'!$A$13:$O$990,COLUMN(N89),FALSE),0)+IFERROR(VLOOKUP($A89,'3.0 Input│AMP'!$A$12:$Q$959,N$11+1,FALSE),0)</f>
        <v>0.11245052177042102</v>
      </c>
      <c r="O89" s="46">
        <f>IFERROR(VLOOKUP($A89,'3.0 Input│AMP'!$A$12:$Q$959,O$11,FALSE),0)+IFERROR(VLOOKUP($A89,'3.1 Input│B&amp;T'!$A$13:$O$990,COLUMN(O89),FALSE),0)</f>
        <v>0</v>
      </c>
      <c r="P89" s="11"/>
      <c r="Q89" s="28">
        <f t="shared" si="1"/>
        <v>1</v>
      </c>
      <c r="R89" s="13"/>
    </row>
    <row r="90" spans="1:18" x14ac:dyDescent="0.25">
      <c r="A90" s="7">
        <f>IF(MAX($A$13:A89)+1&gt;MAX('3.1 Input│B&amp;T'!$A$13:$A$990),"-",MAX($A$13:A89)+1)</f>
        <v>78</v>
      </c>
      <c r="B90" s="7" t="str">
        <f>CONCATENATE(IFERROR(VLOOKUP($A90,'3.0 Input│AMP'!$A$12:$Q$959,2,FALSE),""),IFERROR(VLOOKUP($A90,'3.1 Input│B&amp;T'!$A$13:$L$990,2,FALSE),""))</f>
        <v>WAN Upgrade (Satellite project)</v>
      </c>
      <c r="C90" s="20">
        <f>IFERROR(IFERROR(VLOOKUP($A90,'3.0 Input│AMP'!$A$12:$Q$959,3,FALSE),VLOOKUP($A90,'3.1 Input│B&amp;T'!$A$13:$L$990,3,FALSE)),"-")</f>
        <v>278</v>
      </c>
      <c r="D90" s="6">
        <v>1</v>
      </c>
      <c r="E90" s="7" t="str">
        <f>IFERROR(IFERROR(VLOOKUP($A90,'3.0 Input│AMP'!$A$12:$Q$959,4,FALSE),VLOOKUP($A90,'3.1 Input│B&amp;T'!$A$13:$L$990,3,FALSE)),"-")</f>
        <v>VTS</v>
      </c>
      <c r="F90" s="38">
        <v>2016</v>
      </c>
      <c r="G90" s="21">
        <f>IFERROR(VLOOKUP($A90,'3.0 Input│AMP'!$A$12:$Q$959,COLUMN(G90),FALSE),0)+IFERROR(VLOOKUP($A90,'3.1 Input│B&amp;T'!$A$13:$L$990,COLUMN(G90),FALSE),0)</f>
        <v>946991.91999999981</v>
      </c>
      <c r="H90" s="21">
        <f>IFERROR(VLOOKUP($A90,'3.0 Input│AMP'!$A$12:$Q$959,COLUMN(H90),FALSE),0)+IFERROR(VLOOKUP($A90,'3.1 Input│B&amp;T'!$A$13:$L$990,COLUMN(H90),FALSE),0)</f>
        <v>946991.91999999981</v>
      </c>
      <c r="I90" s="21">
        <f>IFERROR(VLOOKUP($A90,'3.0 Input│AMP'!$A$12:$Q$959,COLUMN(I90),FALSE),0)+IFERROR(VLOOKUP($A90,'3.1 Input│B&amp;T'!$A$13:$L$990,COLUMN(I90),FALSE),0)</f>
        <v>946991.91999999981</v>
      </c>
      <c r="J90" s="21">
        <f>IFERROR(VLOOKUP($A90,'3.0 Input│AMP'!$A$12:$Q$959,COLUMN(J90),FALSE),0)+IFERROR(VLOOKUP($A90,'3.1 Input│B&amp;T'!$A$13:$L$990,COLUMN(J90),FALSE),0)</f>
        <v>946991.91999999981</v>
      </c>
      <c r="K90" s="21">
        <f>IFERROR(VLOOKUP($A90,'3.0 Input│AMP'!$A$12:$Q$959,COLUMN(K90),FALSE),0)+IFERROR(VLOOKUP($A90,'3.1 Input│B&amp;T'!$A$13:$L$990,COLUMN(K90),FALSE),0)</f>
        <v>946991.91999999981</v>
      </c>
      <c r="L90" s="46">
        <f>IFERROR(VLOOKUP($A90,'3.0 Input│AMP'!$A$12:$Q$959,L$11,FALSE),0)+IFERROR(VLOOKUP($A90,'3.1 Input│B&amp;T'!$A$13:$O$990,COLUMN(L90),FALSE),0)</f>
        <v>0.46565246301151131</v>
      </c>
      <c r="M90" s="46">
        <f>IFERROR(VLOOKUP($A90,'3.0 Input│AMP'!$A$12:$Q$959,M$11,FALSE),0)+IFERROR(VLOOKUP($A90,'3.1 Input│B&amp;T'!$A$13:$O$990,COLUMN(M90),FALSE),0)</f>
        <v>0.18195044367432409</v>
      </c>
      <c r="N90" s="46">
        <f>IFERROR(VLOOKUP($A90,'3.0 Input│AMP'!$A$12:$Q$959,N$11,FALSE),0)+IFERROR(VLOOKUP($A90,'3.1 Input│B&amp;T'!$A$13:$O$990,COLUMN(N90),FALSE),0)+IFERROR(VLOOKUP($A90,'3.0 Input│AMP'!$A$12:$Q$959,N$11+1,FALSE),0)</f>
        <v>0.29885154669535091</v>
      </c>
      <c r="O90" s="46">
        <f>IFERROR(VLOOKUP($A90,'3.0 Input│AMP'!$A$12:$Q$959,O$11,FALSE),0)+IFERROR(VLOOKUP($A90,'3.1 Input│B&amp;T'!$A$13:$O$990,COLUMN(O90),FALSE),0)</f>
        <v>5.3545546618813819E-2</v>
      </c>
      <c r="P90" s="11"/>
      <c r="Q90" s="28">
        <f t="shared" si="1"/>
        <v>1</v>
      </c>
      <c r="R90" s="13"/>
    </row>
    <row r="91" spans="1:18" x14ac:dyDescent="0.25">
      <c r="A91" s="7">
        <f>IF(MAX($A$13:A90)+1&gt;MAX('3.1 Input│B&amp;T'!$A$13:$A$990),"-",MAX($A$13:A90)+1)</f>
        <v>79</v>
      </c>
      <c r="B91" s="7" t="str">
        <f>CONCATENATE(IFERROR(VLOOKUP($A91,'3.0 Input│AMP'!$A$12:$Q$959,2,FALSE),""),IFERROR(VLOOKUP($A91,'3.1 Input│B&amp;T'!$A$13:$L$990,2,FALSE),""))</f>
        <v>Warragul Looping 6" (Southern Route)</v>
      </c>
      <c r="C91" s="20" t="str">
        <f>IFERROR(IFERROR(VLOOKUP($A91,'3.0 Input│AMP'!$A$12:$Q$959,3,FALSE),VLOOKUP($A91,'3.1 Input│B&amp;T'!$A$13:$L$990,3,FALSE)),"-")</f>
        <v>Warragul 6" (Sth)</v>
      </c>
      <c r="D91" s="6">
        <v>1</v>
      </c>
      <c r="E91" s="7" t="str">
        <f>IFERROR(IFERROR(VLOOKUP($A91,'3.0 Input│AMP'!$A$12:$Q$959,4,FALSE),VLOOKUP($A91,'3.1 Input│B&amp;T'!$A$13:$L$990,3,FALSE)),"-")</f>
        <v>VTS</v>
      </c>
      <c r="F91" s="38">
        <v>2016</v>
      </c>
      <c r="G91" s="21">
        <f>IFERROR(VLOOKUP($A91,'3.0 Input│AMP'!$A$12:$Q$959,COLUMN(G91),FALSE),0)+IFERROR(VLOOKUP($A91,'3.1 Input│B&amp;T'!$A$13:$L$990,COLUMN(G91),FALSE),0)</f>
        <v>5400000</v>
      </c>
      <c r="H91" s="21">
        <f>IFERROR(VLOOKUP($A91,'3.0 Input│AMP'!$A$12:$Q$959,COLUMN(H91),FALSE),0)+IFERROR(VLOOKUP($A91,'3.1 Input│B&amp;T'!$A$13:$L$990,COLUMN(H91),FALSE),0)</f>
        <v>2000000.0000000002</v>
      </c>
      <c r="I91" s="21">
        <f>IFERROR(VLOOKUP($A91,'3.0 Input│AMP'!$A$12:$Q$959,COLUMN(I91),FALSE),0)+IFERROR(VLOOKUP($A91,'3.1 Input│B&amp;T'!$A$13:$L$990,COLUMN(I91),FALSE),0)</f>
        <v>0</v>
      </c>
      <c r="J91" s="21">
        <f>IFERROR(VLOOKUP($A91,'3.0 Input│AMP'!$A$12:$Q$959,COLUMN(J91),FALSE),0)+IFERROR(VLOOKUP($A91,'3.1 Input│B&amp;T'!$A$13:$L$990,COLUMN(J91),FALSE),0)</f>
        <v>0</v>
      </c>
      <c r="K91" s="21">
        <f>IFERROR(VLOOKUP($A91,'3.0 Input│AMP'!$A$12:$Q$959,COLUMN(K91),FALSE),0)+IFERROR(VLOOKUP($A91,'3.1 Input│B&amp;T'!$A$13:$L$990,COLUMN(K91),FALSE),0)</f>
        <v>0</v>
      </c>
      <c r="L91" s="46">
        <f>IFERROR(VLOOKUP($A91,'3.0 Input│AMP'!$A$12:$Q$959,L$11,FALSE),0)+IFERROR(VLOOKUP($A91,'3.1 Input│B&amp;T'!$A$13:$O$990,COLUMN(L91),FALSE),0)</f>
        <v>0.24174028459773861</v>
      </c>
      <c r="M91" s="46">
        <f>IFERROR(VLOOKUP($A91,'3.0 Input│AMP'!$A$12:$Q$959,M$11,FALSE),0)+IFERROR(VLOOKUP($A91,'3.1 Input│B&amp;T'!$A$13:$O$990,COLUMN(M91),FALSE),0)</f>
        <v>0.50411913533787078</v>
      </c>
      <c r="N91" s="46">
        <f>IFERROR(VLOOKUP($A91,'3.0 Input│AMP'!$A$12:$Q$959,N$11,FALSE),0)+IFERROR(VLOOKUP($A91,'3.1 Input│B&amp;T'!$A$13:$O$990,COLUMN(N91),FALSE),0)+IFERROR(VLOOKUP($A91,'3.0 Input│AMP'!$A$12:$Q$959,N$11+1,FALSE),0)</f>
        <v>0.25414058006439066</v>
      </c>
      <c r="O91" s="46">
        <f>IFERROR(VLOOKUP($A91,'3.0 Input│AMP'!$A$12:$Q$959,O$11,FALSE),0)+IFERROR(VLOOKUP($A91,'3.1 Input│B&amp;T'!$A$13:$O$990,COLUMN(O91),FALSE),0)</f>
        <v>0</v>
      </c>
      <c r="P91" s="11"/>
      <c r="Q91" s="28">
        <f t="shared" si="1"/>
        <v>1</v>
      </c>
      <c r="R91" s="13"/>
    </row>
    <row r="92" spans="1:18" x14ac:dyDescent="0.25">
      <c r="A92" s="7">
        <f>IF(MAX($A$13:A91)+1&gt;MAX('3.1 Input│B&amp;T'!$A$13:$A$990),"-",MAX($A$13:A91)+1)</f>
        <v>80</v>
      </c>
      <c r="B92" s="7" t="str">
        <f>CONCATENATE(IFERROR(VLOOKUP($A92,'3.0 Input│AMP'!$A$12:$Q$959,2,FALSE),""),IFERROR(VLOOKUP($A92,'3.1 Input│B&amp;T'!$A$13:$L$990,2,FALSE),""))</f>
        <v>Angelsea Pipeline (Western Route)</v>
      </c>
      <c r="C92" s="20" t="str">
        <f>IFERROR(IFERROR(VLOOKUP($A92,'3.0 Input│AMP'!$A$12:$Q$959,3,FALSE),VLOOKUP($A92,'3.1 Input│B&amp;T'!$A$13:$L$990,3,FALSE)),"-")</f>
        <v>Anglesea</v>
      </c>
      <c r="D92" s="6">
        <v>1</v>
      </c>
      <c r="E92" s="7" t="str">
        <f>IFERROR(IFERROR(VLOOKUP($A92,'3.0 Input│AMP'!$A$12:$Q$959,4,FALSE),VLOOKUP($A92,'3.1 Input│B&amp;T'!$A$13:$L$990,3,FALSE)),"-")</f>
        <v>VTS</v>
      </c>
      <c r="F92" s="38">
        <v>2016</v>
      </c>
      <c r="G92" s="21">
        <f>IFERROR(VLOOKUP($A92,'3.0 Input│AMP'!$A$12:$Q$959,COLUMN(G92),FALSE),0)+IFERROR(VLOOKUP($A92,'3.1 Input│B&amp;T'!$A$13:$L$990,COLUMN(G92),FALSE),0)</f>
        <v>13620487.693076923</v>
      </c>
      <c r="H92" s="21">
        <f>IFERROR(VLOOKUP($A92,'3.0 Input│AMP'!$A$12:$Q$959,COLUMN(H92),FALSE),0)+IFERROR(VLOOKUP($A92,'3.1 Input│B&amp;T'!$A$13:$L$990,COLUMN(H92),FALSE),0)</f>
        <v>12272008.946923077</v>
      </c>
      <c r="I92" s="21">
        <f>IFERROR(VLOOKUP($A92,'3.0 Input│AMP'!$A$12:$Q$959,COLUMN(I92),FALSE),0)+IFERROR(VLOOKUP($A92,'3.1 Input│B&amp;T'!$A$13:$L$990,COLUMN(I92),FALSE),0)</f>
        <v>0</v>
      </c>
      <c r="J92" s="21">
        <f>IFERROR(VLOOKUP($A92,'3.0 Input│AMP'!$A$12:$Q$959,COLUMN(J92),FALSE),0)+IFERROR(VLOOKUP($A92,'3.1 Input│B&amp;T'!$A$13:$L$990,COLUMN(J92),FALSE),0)</f>
        <v>0</v>
      </c>
      <c r="K92" s="21">
        <f>IFERROR(VLOOKUP($A92,'3.0 Input│AMP'!$A$12:$Q$959,COLUMN(K92),FALSE),0)+IFERROR(VLOOKUP($A92,'3.1 Input│B&amp;T'!$A$13:$L$990,COLUMN(K92),FALSE),0)</f>
        <v>0</v>
      </c>
      <c r="L92" s="46">
        <f>IFERROR(VLOOKUP($A92,'3.0 Input│AMP'!$A$12:$Q$959,L$11,FALSE),0)+IFERROR(VLOOKUP($A92,'3.1 Input│B&amp;T'!$A$13:$O$990,COLUMN(L92),FALSE),0)</f>
        <v>0.22533283372089685</v>
      </c>
      <c r="M92" s="46">
        <f>IFERROR(VLOOKUP($A92,'3.0 Input│AMP'!$A$12:$Q$959,M$11,FALSE),0)+IFERROR(VLOOKUP($A92,'3.1 Input│B&amp;T'!$A$13:$O$990,COLUMN(M92),FALSE),0)</f>
        <v>0.54188335698476697</v>
      </c>
      <c r="N92" s="46">
        <f>IFERROR(VLOOKUP($A92,'3.0 Input│AMP'!$A$12:$Q$959,N$11,FALSE),0)+IFERROR(VLOOKUP($A92,'3.1 Input│B&amp;T'!$A$13:$O$990,COLUMN(N92),FALSE),0)+IFERROR(VLOOKUP($A92,'3.0 Input│AMP'!$A$12:$Q$959,N$11+1,FALSE),0)</f>
        <v>0.14152555664867705</v>
      </c>
      <c r="O92" s="46">
        <f>IFERROR(VLOOKUP($A92,'3.0 Input│AMP'!$A$12:$Q$959,O$11,FALSE),0)+IFERROR(VLOOKUP($A92,'3.1 Input│B&amp;T'!$A$13:$O$990,COLUMN(O92),FALSE),0)</f>
        <v>9.1258252645659121E-2</v>
      </c>
      <c r="P92" s="11"/>
      <c r="Q92" s="28">
        <f t="shared" si="1"/>
        <v>1</v>
      </c>
      <c r="R92" s="13"/>
    </row>
    <row r="93" spans="1:18" x14ac:dyDescent="0.25">
      <c r="A93" s="7">
        <f>IF(MAX($A$13:A92)+1&gt;MAX('3.1 Input│B&amp;T'!$A$13:$A$990),"-",MAX($A$13:A92)+1)</f>
        <v>81</v>
      </c>
      <c r="B93" s="7" t="str">
        <f>CONCATENATE(IFERROR(VLOOKUP($A93,'3.0 Input│AMP'!$A$12:$Q$959,2,FALSE),""),IFERROR(VLOOKUP($A93,'3.1 Input│B&amp;T'!$A$13:$L$990,2,FALSE),""))</f>
        <v>BCS Reconfiguration (2B)</v>
      </c>
      <c r="C93" s="20" t="str">
        <f>IFERROR(IFERROR(VLOOKUP($A93,'3.0 Input│AMP'!$A$12:$Q$959,3,FALSE),VLOOKUP($A93,'3.1 Input│B&amp;T'!$A$13:$L$990,3,FALSE)),"-")</f>
        <v>BCS Reconfig (2A)</v>
      </c>
      <c r="D93" s="6">
        <v>1</v>
      </c>
      <c r="E93" s="7" t="str">
        <f>IFERROR(IFERROR(VLOOKUP($A93,'3.0 Input│AMP'!$A$12:$Q$959,4,FALSE),VLOOKUP($A93,'3.1 Input│B&amp;T'!$A$13:$L$990,3,FALSE)),"-")</f>
        <v>VTS</v>
      </c>
      <c r="F93" s="38">
        <v>2016</v>
      </c>
      <c r="G93" s="21">
        <f>IFERROR(VLOOKUP($A93,'3.0 Input│AMP'!$A$12:$Q$959,COLUMN(G93),FALSE),0)+IFERROR(VLOOKUP($A93,'3.1 Input│B&amp;T'!$A$13:$L$990,COLUMN(G93),FALSE),0)</f>
        <v>1960141.21</v>
      </c>
      <c r="H93" s="21">
        <f>IFERROR(VLOOKUP($A93,'3.0 Input│AMP'!$A$12:$Q$959,COLUMN(H93),FALSE),0)+IFERROR(VLOOKUP($A93,'3.1 Input│B&amp;T'!$A$13:$L$990,COLUMN(H93),FALSE),0)</f>
        <v>0</v>
      </c>
      <c r="I93" s="21">
        <f>IFERROR(VLOOKUP($A93,'3.0 Input│AMP'!$A$12:$Q$959,COLUMN(I93),FALSE),0)+IFERROR(VLOOKUP($A93,'3.1 Input│B&amp;T'!$A$13:$L$990,COLUMN(I93),FALSE),0)</f>
        <v>0</v>
      </c>
      <c r="J93" s="21">
        <f>IFERROR(VLOOKUP($A93,'3.0 Input│AMP'!$A$12:$Q$959,COLUMN(J93),FALSE),0)+IFERROR(VLOOKUP($A93,'3.1 Input│B&amp;T'!$A$13:$L$990,COLUMN(J93),FALSE),0)</f>
        <v>0</v>
      </c>
      <c r="K93" s="21">
        <f>IFERROR(VLOOKUP($A93,'3.0 Input│AMP'!$A$12:$Q$959,COLUMN(K93),FALSE),0)+IFERROR(VLOOKUP($A93,'3.1 Input│B&amp;T'!$A$13:$L$990,COLUMN(K93),FALSE),0)</f>
        <v>0</v>
      </c>
      <c r="L93" s="46">
        <f>IFERROR(VLOOKUP($A93,'3.0 Input│AMP'!$A$12:$Q$959,L$11,FALSE),0)+IFERROR(VLOOKUP($A93,'3.1 Input│B&amp;T'!$A$13:$O$990,COLUMN(L93),FALSE),0)</f>
        <v>0.35125244925304444</v>
      </c>
      <c r="M93" s="46">
        <f>IFERROR(VLOOKUP($A93,'3.0 Input│AMP'!$A$12:$Q$959,M$11,FALSE),0)+IFERROR(VLOOKUP($A93,'3.1 Input│B&amp;T'!$A$13:$O$990,COLUMN(M93),FALSE),0)</f>
        <v>0.37733619871313673</v>
      </c>
      <c r="N93" s="46">
        <f>IFERROR(VLOOKUP($A93,'3.0 Input│AMP'!$A$12:$Q$959,N$11,FALSE),0)+IFERROR(VLOOKUP($A93,'3.1 Input│B&amp;T'!$A$13:$O$990,COLUMN(N93),FALSE),0)+IFERROR(VLOOKUP($A93,'3.0 Input│AMP'!$A$12:$Q$959,N$11+1,FALSE),0)</f>
        <v>0.27141135203381878</v>
      </c>
      <c r="O93" s="46">
        <f>IFERROR(VLOOKUP($A93,'3.0 Input│AMP'!$A$12:$Q$959,O$11,FALSE),0)+IFERROR(VLOOKUP($A93,'3.1 Input│B&amp;T'!$A$13:$O$990,COLUMN(O93),FALSE),0)</f>
        <v>0</v>
      </c>
      <c r="P93" s="11"/>
      <c r="Q93" s="28">
        <f t="shared" si="1"/>
        <v>1</v>
      </c>
      <c r="R93" s="13"/>
    </row>
    <row r="94" spans="1:18" x14ac:dyDescent="0.25">
      <c r="A94" s="7">
        <f>IF(MAX($A$13:A93)+1&gt;MAX('3.1 Input│B&amp;T'!$A$13:$A$990),"-",MAX($A$13:A93)+1)</f>
        <v>82</v>
      </c>
      <c r="B94" s="7" t="str">
        <f>CONCATENATE(IFERROR(VLOOKUP($A94,'3.0 Input│AMP'!$A$12:$Q$959,2,FALSE),""),IFERROR(VLOOKUP($A94,'3.1 Input│B&amp;T'!$A$13:$L$990,2,FALSE),""))</f>
        <v>Winchelsea Bi-Directional Flow</v>
      </c>
      <c r="C94" s="20" t="str">
        <f>IFERROR(IFERROR(VLOOKUP($A94,'3.0 Input│AMP'!$A$12:$Q$959,3,FALSE),VLOOKUP($A94,'3.1 Input│B&amp;T'!$A$13:$L$990,3,FALSE)),"-")</f>
        <v>Winchelsea Bi-Direction</v>
      </c>
      <c r="D94" s="6">
        <v>1</v>
      </c>
      <c r="E94" s="7" t="str">
        <f>IFERROR(IFERROR(VLOOKUP($A94,'3.0 Input│AMP'!$A$12:$Q$959,4,FALSE),VLOOKUP($A94,'3.1 Input│B&amp;T'!$A$13:$L$990,3,FALSE)),"-")</f>
        <v>VTS</v>
      </c>
      <c r="F94" s="38">
        <v>2016</v>
      </c>
      <c r="G94" s="21">
        <f>IFERROR(VLOOKUP($A94,'3.0 Input│AMP'!$A$12:$Q$959,COLUMN(G94),FALSE),0)+IFERROR(VLOOKUP($A94,'3.1 Input│B&amp;T'!$A$13:$L$990,COLUMN(G94),FALSE),0)</f>
        <v>1420556.2580000001</v>
      </c>
      <c r="H94" s="21">
        <f>IFERROR(VLOOKUP($A94,'3.0 Input│AMP'!$A$12:$Q$959,COLUMN(H94),FALSE),0)+IFERROR(VLOOKUP($A94,'3.1 Input│B&amp;T'!$A$13:$L$990,COLUMN(H94),FALSE),0)</f>
        <v>0</v>
      </c>
      <c r="I94" s="21">
        <f>IFERROR(VLOOKUP($A94,'3.0 Input│AMP'!$A$12:$Q$959,COLUMN(I94),FALSE),0)+IFERROR(VLOOKUP($A94,'3.1 Input│B&amp;T'!$A$13:$L$990,COLUMN(I94),FALSE),0)</f>
        <v>0</v>
      </c>
      <c r="J94" s="21">
        <f>IFERROR(VLOOKUP($A94,'3.0 Input│AMP'!$A$12:$Q$959,COLUMN(J94),FALSE),0)+IFERROR(VLOOKUP($A94,'3.1 Input│B&amp;T'!$A$13:$L$990,COLUMN(J94),FALSE),0)</f>
        <v>0</v>
      </c>
      <c r="K94" s="21">
        <f>IFERROR(VLOOKUP($A94,'3.0 Input│AMP'!$A$12:$Q$959,COLUMN(K94),FALSE),0)+IFERROR(VLOOKUP($A94,'3.1 Input│B&amp;T'!$A$13:$L$990,COLUMN(K94),FALSE),0)</f>
        <v>0</v>
      </c>
      <c r="L94" s="46">
        <f>IFERROR(VLOOKUP($A94,'3.0 Input│AMP'!$A$12:$Q$959,L$11,FALSE),0)+IFERROR(VLOOKUP($A94,'3.1 Input│B&amp;T'!$A$13:$O$990,COLUMN(L94),FALSE),0)</f>
        <v>0.2999617210513883</v>
      </c>
      <c r="M94" s="46">
        <f>IFERROR(VLOOKUP($A94,'3.0 Input│AMP'!$A$12:$Q$959,M$11,FALSE),0)+IFERROR(VLOOKUP($A94,'3.1 Input│B&amp;T'!$A$13:$O$990,COLUMN(M94),FALSE),0)</f>
        <v>0.3347104328479189</v>
      </c>
      <c r="N94" s="46">
        <f>IFERROR(VLOOKUP($A94,'3.0 Input│AMP'!$A$12:$Q$959,N$11,FALSE),0)+IFERROR(VLOOKUP($A94,'3.1 Input│B&amp;T'!$A$13:$O$990,COLUMN(N94),FALSE),0)+IFERROR(VLOOKUP($A94,'3.0 Input│AMP'!$A$12:$Q$959,N$11+1,FALSE),0)</f>
        <v>0.28699996758593704</v>
      </c>
      <c r="O94" s="46">
        <f>IFERROR(VLOOKUP($A94,'3.0 Input│AMP'!$A$12:$Q$959,O$11,FALSE),0)+IFERROR(VLOOKUP($A94,'3.1 Input│B&amp;T'!$A$13:$O$990,COLUMN(O94),FALSE),0)</f>
        <v>7.8327878514755728E-2</v>
      </c>
      <c r="P94" s="11"/>
      <c r="Q94" s="28">
        <f t="shared" si="1"/>
        <v>1</v>
      </c>
      <c r="R94" s="13"/>
    </row>
    <row r="95" spans="1:18" x14ac:dyDescent="0.25">
      <c r="A95" s="7">
        <f>IF(MAX($A$13:A94)+1&gt;MAX('3.1 Input│B&amp;T'!$A$13:$A$990),"-",MAX($A$13:A94)+1)</f>
        <v>83</v>
      </c>
      <c r="B95" s="7" t="str">
        <f>CONCATENATE(IFERROR(VLOOKUP($A95,'3.0 Input│AMP'!$A$12:$Q$959,2,FALSE),""),IFERROR(VLOOKUP($A95,'3.1 Input│B&amp;T'!$A$13:$L$990,2,FALSE),""))</f>
        <v>WORM (50km x 20" Pipeline)</v>
      </c>
      <c r="C95" s="20" t="str">
        <f>IFERROR(IFERROR(VLOOKUP($A95,'3.0 Input│AMP'!$A$12:$Q$959,3,FALSE),VLOOKUP($A95,'3.1 Input│B&amp;T'!$A$13:$L$990,3,FALSE)),"-")</f>
        <v>WORM (Pipeline)</v>
      </c>
      <c r="D95" s="6">
        <v>1</v>
      </c>
      <c r="E95" s="7" t="str">
        <f>IFERROR(IFERROR(VLOOKUP($A95,'3.0 Input│AMP'!$A$12:$Q$959,4,FALSE),VLOOKUP($A95,'3.1 Input│B&amp;T'!$A$13:$L$990,3,FALSE)),"-")</f>
        <v>VTS</v>
      </c>
      <c r="F95" s="38">
        <v>2016</v>
      </c>
      <c r="G95" s="21">
        <f>IFERROR(VLOOKUP($A95,'3.0 Input│AMP'!$A$12:$Q$959,COLUMN(G95),FALSE),0)+IFERROR(VLOOKUP($A95,'3.1 Input│B&amp;T'!$A$13:$L$990,COLUMN(G95),FALSE),0)</f>
        <v>15911166.821339952</v>
      </c>
      <c r="H95" s="21">
        <f>IFERROR(VLOOKUP($A95,'3.0 Input│AMP'!$A$12:$Q$959,COLUMN(H95),FALSE),0)+IFERROR(VLOOKUP($A95,'3.1 Input│B&amp;T'!$A$13:$L$990,COLUMN(H95),FALSE),0)</f>
        <v>28997137.436724558</v>
      </c>
      <c r="I95" s="21">
        <f>IFERROR(VLOOKUP($A95,'3.0 Input│AMP'!$A$12:$Q$959,COLUMN(I95),FALSE),0)+IFERROR(VLOOKUP($A95,'3.1 Input│B&amp;T'!$A$13:$L$990,COLUMN(I95),FALSE),0)</f>
        <v>48814496.741935492</v>
      </c>
      <c r="J95" s="21">
        <f>IFERROR(VLOOKUP($A95,'3.0 Input│AMP'!$A$12:$Q$959,COLUMN(J95),FALSE),0)+IFERROR(VLOOKUP($A95,'3.1 Input│B&amp;T'!$A$13:$L$990,COLUMN(J95),FALSE),0)</f>
        <v>0</v>
      </c>
      <c r="K95" s="21">
        <f>IFERROR(VLOOKUP($A95,'3.0 Input│AMP'!$A$12:$Q$959,COLUMN(K95),FALSE),0)+IFERROR(VLOOKUP($A95,'3.1 Input│B&amp;T'!$A$13:$L$990,COLUMN(K95),FALSE),0)</f>
        <v>0</v>
      </c>
      <c r="L95" s="46">
        <f>IFERROR(VLOOKUP($A95,'3.0 Input│AMP'!$A$12:$Q$959,L$11,FALSE),0)+IFERROR(VLOOKUP($A95,'3.1 Input│B&amp;T'!$A$13:$O$990,COLUMN(L95),FALSE),0)</f>
        <v>5.1828818048235671E-2</v>
      </c>
      <c r="M95" s="46">
        <f>IFERROR(VLOOKUP($A95,'3.0 Input│AMP'!$A$12:$Q$959,M$11,FALSE),0)+IFERROR(VLOOKUP($A95,'3.1 Input│B&amp;T'!$A$13:$O$990,COLUMN(M95),FALSE),0)</f>
        <v>0.50832894975044551</v>
      </c>
      <c r="N95" s="46">
        <f>IFERROR(VLOOKUP($A95,'3.0 Input│AMP'!$A$12:$Q$959,N$11,FALSE),0)+IFERROR(VLOOKUP($A95,'3.1 Input│B&amp;T'!$A$13:$O$990,COLUMN(N95),FALSE),0)+IFERROR(VLOOKUP($A95,'3.0 Input│AMP'!$A$12:$Q$959,N$11+1,FALSE),0)</f>
        <v>0.16501041192740282</v>
      </c>
      <c r="O95" s="46">
        <f>IFERROR(VLOOKUP($A95,'3.0 Input│AMP'!$A$12:$Q$959,O$11,FALSE),0)+IFERROR(VLOOKUP($A95,'3.1 Input│B&amp;T'!$A$13:$O$990,COLUMN(O95),FALSE),0)</f>
        <v>0.27483182027391606</v>
      </c>
      <c r="P95" s="11"/>
      <c r="Q95" s="28">
        <f t="shared" si="1"/>
        <v>1</v>
      </c>
      <c r="R95" s="13"/>
    </row>
    <row r="96" spans="1:18" x14ac:dyDescent="0.25">
      <c r="A96" s="7">
        <f>IF(MAX($A$13:A95)+1&gt;MAX('3.1 Input│B&amp;T'!$A$13:$A$990),"-",MAX($A$13:A95)+1)</f>
        <v>84</v>
      </c>
      <c r="B96" s="7" t="str">
        <f>CONCATENATE(IFERROR(VLOOKUP($A96,'3.0 Input│AMP'!$A$12:$Q$959,2,FALSE),""),IFERROR(VLOOKUP($A96,'3.1 Input│B&amp;T'!$A$13:$L$990,2,FALSE),""))</f>
        <v>WORM (C50 at Wollert)</v>
      </c>
      <c r="C96" s="20" t="str">
        <f>IFERROR(IFERROR(VLOOKUP($A96,'3.0 Input│AMP'!$A$12:$Q$959,3,FALSE),VLOOKUP($A96,'3.1 Input│B&amp;T'!$A$13:$L$990,3,FALSE)),"-")</f>
        <v>WORM (C50)</v>
      </c>
      <c r="D96" s="6">
        <v>1</v>
      </c>
      <c r="E96" s="7" t="str">
        <f>IFERROR(IFERROR(VLOOKUP($A96,'3.0 Input│AMP'!$A$12:$Q$959,4,FALSE),VLOOKUP($A96,'3.1 Input│B&amp;T'!$A$13:$L$990,3,FALSE)),"-")</f>
        <v>VTS</v>
      </c>
      <c r="F96" s="38">
        <v>2016</v>
      </c>
      <c r="G96" s="21">
        <f>IFERROR(VLOOKUP($A96,'3.0 Input│AMP'!$A$12:$Q$959,COLUMN(G96),FALSE),0)+IFERROR(VLOOKUP($A96,'3.1 Input│B&amp;T'!$A$13:$L$990,COLUMN(G96),FALSE),0)</f>
        <v>7043662.339999998</v>
      </c>
      <c r="H96" s="21">
        <f>IFERROR(VLOOKUP($A96,'3.0 Input│AMP'!$A$12:$Q$959,COLUMN(H96),FALSE),0)+IFERROR(VLOOKUP($A96,'3.1 Input│B&amp;T'!$A$13:$L$990,COLUMN(H96),FALSE),0)</f>
        <v>12092299.291111108</v>
      </c>
      <c r="I96" s="21">
        <f>IFERROR(VLOOKUP($A96,'3.0 Input│AMP'!$A$12:$Q$959,COLUMN(I96),FALSE),0)+IFERROR(VLOOKUP($A96,'3.1 Input│B&amp;T'!$A$13:$L$990,COLUMN(I96),FALSE),0)</f>
        <v>6176723.3688888876</v>
      </c>
      <c r="J96" s="21">
        <f>IFERROR(VLOOKUP($A96,'3.0 Input│AMP'!$A$12:$Q$959,COLUMN(J96),FALSE),0)+IFERROR(VLOOKUP($A96,'3.1 Input│B&amp;T'!$A$13:$L$990,COLUMN(J96),FALSE),0)</f>
        <v>0</v>
      </c>
      <c r="K96" s="21">
        <f>IFERROR(VLOOKUP($A96,'3.0 Input│AMP'!$A$12:$Q$959,COLUMN(K96),FALSE),0)+IFERROR(VLOOKUP($A96,'3.1 Input│B&amp;T'!$A$13:$L$990,COLUMN(K96),FALSE),0)</f>
        <v>0</v>
      </c>
      <c r="L96" s="46">
        <f>IFERROR(VLOOKUP($A96,'3.0 Input│AMP'!$A$12:$Q$959,L$11,FALSE),0)+IFERROR(VLOOKUP($A96,'3.1 Input│B&amp;T'!$A$13:$O$990,COLUMN(L96),FALSE),0)</f>
        <v>0.25949202939158766</v>
      </c>
      <c r="M96" s="46">
        <f>IFERROR(VLOOKUP($A96,'3.0 Input│AMP'!$A$12:$Q$959,M$11,FALSE),0)+IFERROR(VLOOKUP($A96,'3.1 Input│B&amp;T'!$A$13:$O$990,COLUMN(M96),FALSE),0)</f>
        <v>0.29487314364319706</v>
      </c>
      <c r="N96" s="46">
        <f>IFERROR(VLOOKUP($A96,'3.0 Input│AMP'!$A$12:$Q$959,N$11,FALSE),0)+IFERROR(VLOOKUP($A96,'3.1 Input│B&amp;T'!$A$13:$O$990,COLUMN(N96),FALSE),0)+IFERROR(VLOOKUP($A96,'3.0 Input│AMP'!$A$12:$Q$959,N$11+1,FALSE),0)</f>
        <v>0.42309130777710857</v>
      </c>
      <c r="O96" s="46">
        <f>IFERROR(VLOOKUP($A96,'3.0 Input│AMP'!$A$12:$Q$959,O$11,FALSE),0)+IFERROR(VLOOKUP($A96,'3.1 Input│B&amp;T'!$A$13:$O$990,COLUMN(O96),FALSE),0)</f>
        <v>2.2543519188106674E-2</v>
      </c>
      <c r="P96" s="11"/>
      <c r="Q96" s="28">
        <f t="shared" si="1"/>
        <v>1</v>
      </c>
      <c r="R96" s="13"/>
    </row>
    <row r="97" spans="1:18" x14ac:dyDescent="0.25">
      <c r="A97" s="7">
        <f>IF(MAX($A$13:A96)+1&gt;MAX('3.1 Input│B&amp;T'!$A$13:$A$990),"-",MAX($A$13:A96)+1)</f>
        <v>85</v>
      </c>
      <c r="B97" s="7" t="str">
        <f>CONCATENATE(IFERROR(VLOOKUP($A97,'3.0 Input│AMP'!$A$12:$Q$959,2,FALSE),""),IFERROR(VLOOKUP($A97,'3.1 Input│B&amp;T'!$A$13:$L$990,2,FALSE),""))</f>
        <v>WORM (PRS at Wollert)</v>
      </c>
      <c r="C97" s="20" t="str">
        <f>IFERROR(IFERROR(VLOOKUP($A97,'3.0 Input│AMP'!$A$12:$Q$959,3,FALSE),VLOOKUP($A97,'3.1 Input│B&amp;T'!$A$13:$L$990,3,FALSE)),"-")</f>
        <v>WORM (PRS)</v>
      </c>
      <c r="D97" s="6">
        <v>1</v>
      </c>
      <c r="E97" s="7" t="str">
        <f>IFERROR(IFERROR(VLOOKUP($A97,'3.0 Input│AMP'!$A$12:$Q$959,4,FALSE),VLOOKUP($A97,'3.1 Input│B&amp;T'!$A$13:$L$990,3,FALSE)),"-")</f>
        <v>VTS</v>
      </c>
      <c r="F97" s="38">
        <v>2016</v>
      </c>
      <c r="G97" s="21">
        <f>IFERROR(VLOOKUP($A97,'3.0 Input│AMP'!$A$12:$Q$959,COLUMN(G97),FALSE),0)+IFERROR(VLOOKUP($A97,'3.1 Input│B&amp;T'!$A$13:$L$990,COLUMN(G97),FALSE),0)</f>
        <v>0</v>
      </c>
      <c r="H97" s="21">
        <f>IFERROR(VLOOKUP($A97,'3.0 Input│AMP'!$A$12:$Q$959,COLUMN(H97),FALSE),0)+IFERROR(VLOOKUP($A97,'3.1 Input│B&amp;T'!$A$13:$L$990,COLUMN(H97),FALSE),0)</f>
        <v>1641722.0833333333</v>
      </c>
      <c r="I97" s="21">
        <f>IFERROR(VLOOKUP($A97,'3.0 Input│AMP'!$A$12:$Q$959,COLUMN(I97),FALSE),0)+IFERROR(VLOOKUP($A97,'3.1 Input│B&amp;T'!$A$13:$L$990,COLUMN(I97),FALSE),0)</f>
        <v>1959224.9166666667</v>
      </c>
      <c r="J97" s="21">
        <f>IFERROR(VLOOKUP($A97,'3.0 Input│AMP'!$A$12:$Q$959,COLUMN(J97),FALSE),0)+IFERROR(VLOOKUP($A97,'3.1 Input│B&amp;T'!$A$13:$L$990,COLUMN(J97),FALSE),0)</f>
        <v>0</v>
      </c>
      <c r="K97" s="21">
        <f>IFERROR(VLOOKUP($A97,'3.0 Input│AMP'!$A$12:$Q$959,COLUMN(K97),FALSE),0)+IFERROR(VLOOKUP($A97,'3.1 Input│B&amp;T'!$A$13:$L$990,COLUMN(K97),FALSE),0)</f>
        <v>0</v>
      </c>
      <c r="L97" s="46">
        <f>IFERROR(VLOOKUP($A97,'3.0 Input│AMP'!$A$12:$Q$959,L$11,FALSE),0)+IFERROR(VLOOKUP($A97,'3.1 Input│B&amp;T'!$A$13:$O$990,COLUMN(L97),FALSE),0)</f>
        <v>0.28265870061403292</v>
      </c>
      <c r="M97" s="46">
        <f>IFERROR(VLOOKUP($A97,'3.0 Input│AMP'!$A$12:$Q$959,M$11,FALSE),0)+IFERROR(VLOOKUP($A97,'3.1 Input│B&amp;T'!$A$13:$O$990,COLUMN(M97),FALSE),0)</f>
        <v>0.31597299265998641</v>
      </c>
      <c r="N97" s="46">
        <f>IFERROR(VLOOKUP($A97,'3.0 Input│AMP'!$A$12:$Q$959,N$11,FALSE),0)+IFERROR(VLOOKUP($A97,'3.1 Input│B&amp;T'!$A$13:$O$990,COLUMN(N97),FALSE),0)+IFERROR(VLOOKUP($A97,'3.0 Input│AMP'!$A$12:$Q$959,N$11+1,FALSE),0)</f>
        <v>0.36570963138307783</v>
      </c>
      <c r="O97" s="46">
        <f>IFERROR(VLOOKUP($A97,'3.0 Input│AMP'!$A$12:$Q$959,O$11,FALSE),0)+IFERROR(VLOOKUP($A97,'3.1 Input│B&amp;T'!$A$13:$O$990,COLUMN(O97),FALSE),0)</f>
        <v>3.5658675342902853E-2</v>
      </c>
      <c r="P97" s="11"/>
      <c r="Q97" s="28">
        <f t="shared" si="1"/>
        <v>1</v>
      </c>
      <c r="R97" s="13"/>
    </row>
    <row r="98" spans="1:18" x14ac:dyDescent="0.25">
      <c r="A98" s="7">
        <f>IF(MAX($A$13:A97)+1&gt;MAX('3.1 Input│B&amp;T'!$A$13:$A$990),"-",MAX($A$13:A97)+1)</f>
        <v>86</v>
      </c>
      <c r="B98" s="7" t="str">
        <f>CONCATENATE(IFERROR(VLOOKUP($A98,'3.0 Input│AMP'!$A$12:$Q$959,2,FALSE),""),IFERROR(VLOOKUP($A98,'3.1 Input│B&amp;T'!$A$13:$L$990,2,FALSE),""))</f>
        <v>BCS 10</v>
      </c>
      <c r="C98" s="20" t="str">
        <f>IFERROR(IFERROR(VLOOKUP($A98,'3.0 Input│AMP'!$A$12:$Q$959,3,FALSE),VLOOKUP($A98,'3.1 Input│B&amp;T'!$A$13:$L$990,3,FALSE)),"-")</f>
        <v>BCS 10</v>
      </c>
      <c r="D98" s="6">
        <v>1</v>
      </c>
      <c r="E98" s="7" t="str">
        <f>IFERROR(IFERROR(VLOOKUP($A98,'3.0 Input│AMP'!$A$12:$Q$959,4,FALSE),VLOOKUP($A98,'3.1 Input│B&amp;T'!$A$13:$L$990,3,FALSE)),"-")</f>
        <v>VTS</v>
      </c>
      <c r="F98" s="38">
        <v>2016</v>
      </c>
      <c r="G98" s="21">
        <f>IFERROR(VLOOKUP($A98,'3.0 Input│AMP'!$A$12:$Q$959,COLUMN(G98),FALSE),0)+IFERROR(VLOOKUP($A98,'3.1 Input│B&amp;T'!$A$13:$L$990,COLUMN(G98),FALSE),0)</f>
        <v>2402516.0923076924</v>
      </c>
      <c r="H98" s="21">
        <f>IFERROR(VLOOKUP($A98,'3.0 Input│AMP'!$A$12:$Q$959,COLUMN(H98),FALSE),0)+IFERROR(VLOOKUP($A98,'3.1 Input│B&amp;T'!$A$13:$L$990,COLUMN(H98),FALSE),0)</f>
        <v>44544.257692307692</v>
      </c>
      <c r="I98" s="21">
        <f>IFERROR(VLOOKUP($A98,'3.0 Input│AMP'!$A$12:$Q$959,COLUMN(I98),FALSE),0)+IFERROR(VLOOKUP($A98,'3.1 Input│B&amp;T'!$A$13:$L$990,COLUMN(I98),FALSE),0)</f>
        <v>0</v>
      </c>
      <c r="J98" s="21">
        <f>IFERROR(VLOOKUP($A98,'3.0 Input│AMP'!$A$12:$Q$959,COLUMN(J98),FALSE),0)+IFERROR(VLOOKUP($A98,'3.1 Input│B&amp;T'!$A$13:$L$990,COLUMN(J98),FALSE),0)</f>
        <v>0</v>
      </c>
      <c r="K98" s="21">
        <f>IFERROR(VLOOKUP($A98,'3.0 Input│AMP'!$A$12:$Q$959,COLUMN(K98),FALSE),0)+IFERROR(VLOOKUP($A98,'3.1 Input│B&amp;T'!$A$13:$L$990,COLUMN(K98),FALSE),0)</f>
        <v>0</v>
      </c>
      <c r="L98" s="46">
        <f>IFERROR(VLOOKUP($A98,'3.0 Input│AMP'!$A$12:$Q$959,L$11,FALSE),0)+IFERROR(VLOOKUP($A98,'3.1 Input│B&amp;T'!$A$13:$O$990,COLUMN(L98),FALSE),0)</f>
        <v>0.25030823207936004</v>
      </c>
      <c r="M98" s="46">
        <f>IFERROR(VLOOKUP($A98,'3.0 Input│AMP'!$A$12:$Q$959,M$11,FALSE),0)+IFERROR(VLOOKUP($A98,'3.1 Input│B&amp;T'!$A$13:$O$990,COLUMN(M98),FALSE),0)</f>
        <v>0.26326526846793952</v>
      </c>
      <c r="N98" s="46">
        <f>IFERROR(VLOOKUP($A98,'3.0 Input│AMP'!$A$12:$Q$959,N$11,FALSE),0)+IFERROR(VLOOKUP($A98,'3.1 Input│B&amp;T'!$A$13:$O$990,COLUMN(N98),FALSE),0)+IFERROR(VLOOKUP($A98,'3.0 Input│AMP'!$A$12:$Q$959,N$11+1,FALSE),0)</f>
        <v>0.48642649945270044</v>
      </c>
      <c r="O98" s="46">
        <f>IFERROR(VLOOKUP($A98,'3.0 Input│AMP'!$A$12:$Q$959,O$11,FALSE),0)+IFERROR(VLOOKUP($A98,'3.1 Input│B&amp;T'!$A$13:$O$990,COLUMN(O98),FALSE),0)</f>
        <v>0</v>
      </c>
      <c r="P98" s="11"/>
      <c r="Q98" s="28">
        <f t="shared" si="1"/>
        <v>1</v>
      </c>
      <c r="R98" s="13"/>
    </row>
    <row r="99" spans="1:18" x14ac:dyDescent="0.25">
      <c r="A99" s="7">
        <f>IF(MAX($A$13:A98)+1&gt;MAX('3.1 Input│B&amp;T'!$A$13:$A$990),"-",MAX($A$13:A98)+1)</f>
        <v>87</v>
      </c>
      <c r="B99" s="7" t="str">
        <f>CONCATENATE(IFERROR(VLOOKUP($A99,'3.0 Input│AMP'!$A$12:$Q$959,2,FALSE),""),IFERROR(VLOOKUP($A99,'3.1 Input│B&amp;T'!$A$13:$L$990,2,FALSE),""))</f>
        <v xml:space="preserve">Enterprise Content Management </v>
      </c>
      <c r="C99" s="20" t="str">
        <f>IFERROR(IFERROR(VLOOKUP($A99,'3.0 Input│AMP'!$A$12:$Q$959,3,FALSE),VLOOKUP($A99,'3.1 Input│B&amp;T'!$A$13:$L$990,3,FALSE)),"-")</f>
        <v>APA</v>
      </c>
      <c r="D99" s="6">
        <v>1</v>
      </c>
      <c r="E99" s="7" t="str">
        <f>IFERROR(IFERROR(VLOOKUP($A99,'3.0 Input│AMP'!$A$12:$Q$959,4,FALSE),VLOOKUP($A99,'3.1 Input│B&amp;T'!$A$13:$L$990,3,FALSE)),"-")</f>
        <v>APA</v>
      </c>
      <c r="F99" s="38">
        <v>2016</v>
      </c>
      <c r="G99" s="21">
        <f>IFERROR(VLOOKUP($A99,'3.0 Input│AMP'!$A$12:$Q$959,COLUMN(G99),FALSE),0)+IFERROR(VLOOKUP($A99,'3.1 Input│B&amp;T'!$A$13:$L$990,COLUMN(G99),FALSE),0)</f>
        <v>0</v>
      </c>
      <c r="H99" s="21">
        <f>IFERROR(VLOOKUP($A99,'3.0 Input│AMP'!$A$12:$Q$959,COLUMN(H99),FALSE),0)+IFERROR(VLOOKUP($A99,'3.1 Input│B&amp;T'!$A$13:$L$990,COLUMN(H99),FALSE),0)</f>
        <v>0</v>
      </c>
      <c r="I99" s="21">
        <f>IFERROR(VLOOKUP($A99,'3.0 Input│AMP'!$A$12:$Q$959,COLUMN(I99),FALSE),0)+IFERROR(VLOOKUP($A99,'3.1 Input│B&amp;T'!$A$13:$L$990,COLUMN(I99),FALSE),0)</f>
        <v>0</v>
      </c>
      <c r="J99" s="21">
        <f>IFERROR(VLOOKUP($A99,'3.0 Input│AMP'!$A$12:$Q$959,COLUMN(J99),FALSE),0)+IFERROR(VLOOKUP($A99,'3.1 Input│B&amp;T'!$A$13:$L$990,COLUMN(J99),FALSE),0)</f>
        <v>0</v>
      </c>
      <c r="K99" s="21">
        <f>IFERROR(VLOOKUP($A99,'3.0 Input│AMP'!$A$12:$Q$959,COLUMN(K99),FALSE),0)+IFERROR(VLOOKUP($A99,'3.1 Input│B&amp;T'!$A$13:$L$990,COLUMN(K99),FALSE),0)</f>
        <v>0</v>
      </c>
      <c r="L99" s="46">
        <f>IFERROR(VLOOKUP($A99,'3.0 Input│AMP'!$A$12:$Q$959,L$11,FALSE),0)+IFERROR(VLOOKUP($A99,'3.1 Input│B&amp;T'!$A$13:$O$990,COLUMN(L99),FALSE),0)</f>
        <v>0.3</v>
      </c>
      <c r="M99" s="46">
        <f>IFERROR(VLOOKUP($A99,'3.0 Input│AMP'!$A$12:$Q$959,M$11,FALSE),0)+IFERROR(VLOOKUP($A99,'3.1 Input│B&amp;T'!$A$13:$O$990,COLUMN(M99),FALSE),0)</f>
        <v>0.65</v>
      </c>
      <c r="N99" s="46">
        <f>IFERROR(VLOOKUP($A99,'3.0 Input│AMP'!$A$12:$Q$959,N$11,FALSE),0)+IFERROR(VLOOKUP($A99,'3.1 Input│B&amp;T'!$A$13:$O$990,COLUMN(N99),FALSE),0)+IFERROR(VLOOKUP($A99,'3.0 Input│AMP'!$A$12:$Q$959,N$11+1,FALSE),0)</f>
        <v>0.05</v>
      </c>
      <c r="O99" s="46">
        <f>IFERROR(VLOOKUP($A99,'3.0 Input│AMP'!$A$12:$Q$959,O$11,FALSE),0)+IFERROR(VLOOKUP($A99,'3.1 Input│B&amp;T'!$A$13:$O$990,COLUMN(O99),FALSE),0)</f>
        <v>0</v>
      </c>
      <c r="P99" s="11"/>
      <c r="Q99" s="28">
        <f t="shared" si="1"/>
        <v>1</v>
      </c>
      <c r="R99" s="13"/>
    </row>
    <row r="100" spans="1:18" x14ac:dyDescent="0.25">
      <c r="A100" s="7">
        <f>IF(MAX($A$13:A99)+1&gt;MAX('3.1 Input│B&amp;T'!$A$13:$A$990),"-",MAX($A$13:A99)+1)</f>
        <v>88</v>
      </c>
      <c r="B100" s="7" t="str">
        <f>CONCATENATE(IFERROR(VLOOKUP($A100,'3.0 Input│AMP'!$A$12:$Q$959,2,FALSE),""),IFERROR(VLOOKUP($A100,'3.1 Input│B&amp;T'!$A$13:$L$990,2,FALSE),""))</f>
        <v xml:space="preserve">Victoria CRE </v>
      </c>
      <c r="C100" s="20" t="str">
        <f>IFERROR(IFERROR(VLOOKUP($A100,'3.0 Input│AMP'!$A$12:$Q$959,3,FALSE),VLOOKUP($A100,'3.1 Input│B&amp;T'!$A$13:$L$990,3,FALSE)),"-")</f>
        <v>APA</v>
      </c>
      <c r="D100" s="6">
        <v>1</v>
      </c>
      <c r="E100" s="7" t="str">
        <f>IFERROR(IFERROR(VLOOKUP($A100,'3.0 Input│AMP'!$A$12:$Q$959,4,FALSE),VLOOKUP($A100,'3.1 Input│B&amp;T'!$A$13:$L$990,3,FALSE)),"-")</f>
        <v>APA</v>
      </c>
      <c r="F100" s="38">
        <v>2016</v>
      </c>
      <c r="G100" s="21">
        <f>IFERROR(VLOOKUP($A100,'3.0 Input│AMP'!$A$12:$Q$959,COLUMN(G100),FALSE),0)+IFERROR(VLOOKUP($A100,'3.1 Input│B&amp;T'!$A$13:$L$990,COLUMN(G100),FALSE),0)</f>
        <v>0</v>
      </c>
      <c r="H100" s="21">
        <f>IFERROR(VLOOKUP($A100,'3.0 Input│AMP'!$A$12:$Q$959,COLUMN(H100),FALSE),0)+IFERROR(VLOOKUP($A100,'3.1 Input│B&amp;T'!$A$13:$L$990,COLUMN(H100),FALSE),0)</f>
        <v>0</v>
      </c>
      <c r="I100" s="21">
        <f>IFERROR(VLOOKUP($A100,'3.0 Input│AMP'!$A$12:$Q$959,COLUMN(I100),FALSE),0)+IFERROR(VLOOKUP($A100,'3.1 Input│B&amp;T'!$A$13:$L$990,COLUMN(I100),FALSE),0)</f>
        <v>0</v>
      </c>
      <c r="J100" s="21">
        <f>IFERROR(VLOOKUP($A100,'3.0 Input│AMP'!$A$12:$Q$959,COLUMN(J100),FALSE),0)+IFERROR(VLOOKUP($A100,'3.1 Input│B&amp;T'!$A$13:$L$990,COLUMN(J100),FALSE),0)</f>
        <v>0</v>
      </c>
      <c r="K100" s="21">
        <f>IFERROR(VLOOKUP($A100,'3.0 Input│AMP'!$A$12:$Q$959,COLUMN(K100),FALSE),0)+IFERROR(VLOOKUP($A100,'3.1 Input│B&amp;T'!$A$13:$L$990,COLUMN(K100),FALSE),0)</f>
        <v>0</v>
      </c>
      <c r="L100" s="46">
        <f>IFERROR(VLOOKUP($A100,'3.0 Input│AMP'!$A$12:$Q$959,L$11,FALSE),0)+IFERROR(VLOOKUP($A100,'3.1 Input│B&amp;T'!$A$13:$O$990,COLUMN(L100),FALSE),0)</f>
        <v>0.3</v>
      </c>
      <c r="M100" s="46">
        <f>IFERROR(VLOOKUP($A100,'3.0 Input│AMP'!$A$12:$Q$959,M$11,FALSE),0)+IFERROR(VLOOKUP($A100,'3.1 Input│B&amp;T'!$A$13:$O$990,COLUMN(M100),FALSE),0)</f>
        <v>0.65</v>
      </c>
      <c r="N100" s="46">
        <f>IFERROR(VLOOKUP($A100,'3.0 Input│AMP'!$A$12:$Q$959,N$11,FALSE),0)+IFERROR(VLOOKUP($A100,'3.1 Input│B&amp;T'!$A$13:$O$990,COLUMN(N100),FALSE),0)+IFERROR(VLOOKUP($A100,'3.0 Input│AMP'!$A$12:$Q$959,N$11+1,FALSE),0)</f>
        <v>0.05</v>
      </c>
      <c r="O100" s="46">
        <f>IFERROR(VLOOKUP($A100,'3.0 Input│AMP'!$A$12:$Q$959,O$11,FALSE),0)+IFERROR(VLOOKUP($A100,'3.1 Input│B&amp;T'!$A$13:$O$990,COLUMN(O100),FALSE),0)</f>
        <v>0</v>
      </c>
      <c r="P100" s="11"/>
      <c r="Q100" s="28">
        <f t="shared" si="1"/>
        <v>1</v>
      </c>
      <c r="R100" s="13"/>
    </row>
    <row r="101" spans="1:18" x14ac:dyDescent="0.25">
      <c r="A101" s="7">
        <f>IF(MAX($A$13:A100)+1&gt;MAX('3.1 Input│B&amp;T'!$A$13:$A$990),"-",MAX($A$13:A100)+1)</f>
        <v>89</v>
      </c>
      <c r="B101" s="7" t="str">
        <f>CONCATENATE(IFERROR(VLOOKUP($A101,'3.0 Input│AMP'!$A$12:$Q$959,2,FALSE),""),IFERROR(VLOOKUP($A101,'3.1 Input│B&amp;T'!$A$13:$L$990,2,FALSE),""))</f>
        <v xml:space="preserve">APA Grid Energy Components Upgrade </v>
      </c>
      <c r="C101" s="20" t="str">
        <f>IFERROR(IFERROR(VLOOKUP($A101,'3.0 Input│AMP'!$A$12:$Q$959,3,FALSE),VLOOKUP($A101,'3.1 Input│B&amp;T'!$A$13:$L$990,3,FALSE)),"-")</f>
        <v>APA</v>
      </c>
      <c r="D101" s="6">
        <v>1</v>
      </c>
      <c r="E101" s="7" t="str">
        <f>IFERROR(IFERROR(VLOOKUP($A101,'3.0 Input│AMP'!$A$12:$Q$959,4,FALSE),VLOOKUP($A101,'3.1 Input│B&amp;T'!$A$13:$L$990,3,FALSE)),"-")</f>
        <v>APA</v>
      </c>
      <c r="F101" s="38">
        <v>2016</v>
      </c>
      <c r="G101" s="21">
        <f>IFERROR(VLOOKUP($A101,'3.0 Input│AMP'!$A$12:$Q$959,COLUMN(G101),FALSE),0)+IFERROR(VLOOKUP($A101,'3.1 Input│B&amp;T'!$A$13:$L$990,COLUMN(G101),FALSE),0)</f>
        <v>0</v>
      </c>
      <c r="H101" s="21">
        <f>IFERROR(VLOOKUP($A101,'3.0 Input│AMP'!$A$12:$Q$959,COLUMN(H101),FALSE),0)+IFERROR(VLOOKUP($A101,'3.1 Input│B&amp;T'!$A$13:$L$990,COLUMN(H101),FALSE),0)</f>
        <v>0</v>
      </c>
      <c r="I101" s="21">
        <f>IFERROR(VLOOKUP($A101,'3.0 Input│AMP'!$A$12:$Q$959,COLUMN(I101),FALSE),0)+IFERROR(VLOOKUP($A101,'3.1 Input│B&amp;T'!$A$13:$L$990,COLUMN(I101),FALSE),0)</f>
        <v>0</v>
      </c>
      <c r="J101" s="21">
        <f>IFERROR(VLOOKUP($A101,'3.0 Input│AMP'!$A$12:$Q$959,COLUMN(J101),FALSE),0)+IFERROR(VLOOKUP($A101,'3.1 Input│B&amp;T'!$A$13:$L$990,COLUMN(J101),FALSE),0)</f>
        <v>0</v>
      </c>
      <c r="K101" s="21">
        <f>IFERROR(VLOOKUP($A101,'3.0 Input│AMP'!$A$12:$Q$959,COLUMN(K101),FALSE),0)+IFERROR(VLOOKUP($A101,'3.1 Input│B&amp;T'!$A$13:$L$990,COLUMN(K101),FALSE),0)</f>
        <v>0</v>
      </c>
      <c r="L101" s="46">
        <f>IFERROR(VLOOKUP($A101,'3.0 Input│AMP'!$A$12:$Q$959,L$11,FALSE),0)+IFERROR(VLOOKUP($A101,'3.1 Input│B&amp;T'!$A$13:$O$990,COLUMN(L101),FALSE),0)</f>
        <v>0.3</v>
      </c>
      <c r="M101" s="46">
        <f>IFERROR(VLOOKUP($A101,'3.0 Input│AMP'!$A$12:$Q$959,M$11,FALSE),0)+IFERROR(VLOOKUP($A101,'3.1 Input│B&amp;T'!$A$13:$O$990,COLUMN(M101),FALSE),0)</f>
        <v>0.65</v>
      </c>
      <c r="N101" s="46">
        <f>IFERROR(VLOOKUP($A101,'3.0 Input│AMP'!$A$12:$Q$959,N$11,FALSE),0)+IFERROR(VLOOKUP($A101,'3.1 Input│B&amp;T'!$A$13:$O$990,COLUMN(N101),FALSE),0)+IFERROR(VLOOKUP($A101,'3.0 Input│AMP'!$A$12:$Q$959,N$11+1,FALSE),0)</f>
        <v>0.05</v>
      </c>
      <c r="O101" s="46">
        <f>IFERROR(VLOOKUP($A101,'3.0 Input│AMP'!$A$12:$Q$959,O$11,FALSE),0)+IFERROR(VLOOKUP($A101,'3.1 Input│B&amp;T'!$A$13:$O$990,COLUMN(O101),FALSE),0)</f>
        <v>0</v>
      </c>
      <c r="P101" s="11"/>
      <c r="Q101" s="28">
        <f t="shared" si="1"/>
        <v>1</v>
      </c>
      <c r="R101" s="13"/>
    </row>
    <row r="102" spans="1:18" x14ac:dyDescent="0.25">
      <c r="A102" s="7">
        <f>IF(MAX($A$13:A101)+1&gt;MAX('3.1 Input│B&amp;T'!$A$13:$A$990),"-",MAX($A$13:A101)+1)</f>
        <v>90</v>
      </c>
      <c r="B102" s="7" t="str">
        <f>CONCATENATE(IFERROR(VLOOKUP($A102,'3.0 Input│AMP'!$A$12:$Q$959,2,FALSE),""),IFERROR(VLOOKUP($A102,'3.1 Input│B&amp;T'!$A$13:$L$990,2,FALSE),""))</f>
        <v xml:space="preserve">APA Grid Extend Program </v>
      </c>
      <c r="C102" s="20" t="str">
        <f>IFERROR(IFERROR(VLOOKUP($A102,'3.0 Input│AMP'!$A$12:$Q$959,3,FALSE),VLOOKUP($A102,'3.1 Input│B&amp;T'!$A$13:$L$990,3,FALSE)),"-")</f>
        <v>APA</v>
      </c>
      <c r="D102" s="6">
        <v>1</v>
      </c>
      <c r="E102" s="7" t="str">
        <f>IFERROR(IFERROR(VLOOKUP($A102,'3.0 Input│AMP'!$A$12:$Q$959,4,FALSE),VLOOKUP($A102,'3.1 Input│B&amp;T'!$A$13:$L$990,3,FALSE)),"-")</f>
        <v>APA</v>
      </c>
      <c r="F102" s="38">
        <v>2016</v>
      </c>
      <c r="G102" s="21">
        <f>IFERROR(VLOOKUP($A102,'3.0 Input│AMP'!$A$12:$Q$959,COLUMN(G102),FALSE),0)+IFERROR(VLOOKUP($A102,'3.1 Input│B&amp;T'!$A$13:$L$990,COLUMN(G102),FALSE),0)</f>
        <v>2500000</v>
      </c>
      <c r="H102" s="21">
        <f>IFERROR(VLOOKUP($A102,'3.0 Input│AMP'!$A$12:$Q$959,COLUMN(H102),FALSE),0)+IFERROR(VLOOKUP($A102,'3.1 Input│B&amp;T'!$A$13:$L$990,COLUMN(H102),FALSE),0)</f>
        <v>0</v>
      </c>
      <c r="I102" s="21">
        <f>IFERROR(VLOOKUP($A102,'3.0 Input│AMP'!$A$12:$Q$959,COLUMN(I102),FALSE),0)+IFERROR(VLOOKUP($A102,'3.1 Input│B&amp;T'!$A$13:$L$990,COLUMN(I102),FALSE),0)</f>
        <v>0</v>
      </c>
      <c r="J102" s="21">
        <f>IFERROR(VLOOKUP($A102,'3.0 Input│AMP'!$A$12:$Q$959,COLUMN(J102),FALSE),0)+IFERROR(VLOOKUP($A102,'3.1 Input│B&amp;T'!$A$13:$L$990,COLUMN(J102),FALSE),0)</f>
        <v>0</v>
      </c>
      <c r="K102" s="21">
        <f>IFERROR(VLOOKUP($A102,'3.0 Input│AMP'!$A$12:$Q$959,COLUMN(K102),FALSE),0)+IFERROR(VLOOKUP($A102,'3.1 Input│B&amp;T'!$A$13:$L$990,COLUMN(K102),FALSE),0)</f>
        <v>0</v>
      </c>
      <c r="L102" s="46">
        <f>IFERROR(VLOOKUP($A102,'3.0 Input│AMP'!$A$12:$Q$959,L$11,FALSE),0)+IFERROR(VLOOKUP($A102,'3.1 Input│B&amp;T'!$A$13:$O$990,COLUMN(L102),FALSE),0)</f>
        <v>0.3</v>
      </c>
      <c r="M102" s="46">
        <f>IFERROR(VLOOKUP($A102,'3.0 Input│AMP'!$A$12:$Q$959,M$11,FALSE),0)+IFERROR(VLOOKUP($A102,'3.1 Input│B&amp;T'!$A$13:$O$990,COLUMN(M102),FALSE),0)</f>
        <v>0.65</v>
      </c>
      <c r="N102" s="46">
        <f>IFERROR(VLOOKUP($A102,'3.0 Input│AMP'!$A$12:$Q$959,N$11,FALSE),0)+IFERROR(VLOOKUP($A102,'3.1 Input│B&amp;T'!$A$13:$O$990,COLUMN(N102),FALSE),0)+IFERROR(VLOOKUP($A102,'3.0 Input│AMP'!$A$12:$Q$959,N$11+1,FALSE),0)</f>
        <v>0.05</v>
      </c>
      <c r="O102" s="46">
        <f>IFERROR(VLOOKUP($A102,'3.0 Input│AMP'!$A$12:$Q$959,O$11,FALSE),0)+IFERROR(VLOOKUP($A102,'3.1 Input│B&amp;T'!$A$13:$O$990,COLUMN(O102),FALSE),0)</f>
        <v>0</v>
      </c>
      <c r="P102" s="11"/>
      <c r="Q102" s="28">
        <f t="shared" si="1"/>
        <v>1</v>
      </c>
      <c r="R102" s="13"/>
    </row>
    <row r="103" spans="1:18" x14ac:dyDescent="0.25">
      <c r="A103" s="7">
        <f>IF(MAX($A$13:A102)+1&gt;MAX('3.1 Input│B&amp;T'!$A$13:$A$990),"-",MAX($A$13:A102)+1)</f>
        <v>91</v>
      </c>
      <c r="B103" s="7" t="str">
        <f>CONCATENATE(IFERROR(VLOOKUP($A103,'3.0 Input│AMP'!$A$12:$Q$959,2,FALSE),""),IFERROR(VLOOKUP($A103,'3.1 Input│B&amp;T'!$A$13:$L$990,2,FALSE),""))</f>
        <v xml:space="preserve">APA Grid Services Initiatives Program </v>
      </c>
      <c r="C103" s="20" t="str">
        <f>IFERROR(IFERROR(VLOOKUP($A103,'3.0 Input│AMP'!$A$12:$Q$959,3,FALSE),VLOOKUP($A103,'3.1 Input│B&amp;T'!$A$13:$L$990,3,FALSE)),"-")</f>
        <v>APA</v>
      </c>
      <c r="D103" s="6">
        <v>1</v>
      </c>
      <c r="E103" s="7" t="str">
        <f>IFERROR(IFERROR(VLOOKUP($A103,'3.0 Input│AMP'!$A$12:$Q$959,4,FALSE),VLOOKUP($A103,'3.1 Input│B&amp;T'!$A$13:$L$990,3,FALSE)),"-")</f>
        <v>APA</v>
      </c>
      <c r="F103" s="38">
        <v>2016</v>
      </c>
      <c r="G103" s="21">
        <f>IFERROR(VLOOKUP($A103,'3.0 Input│AMP'!$A$12:$Q$959,COLUMN(G103),FALSE),0)+IFERROR(VLOOKUP($A103,'3.1 Input│B&amp;T'!$A$13:$L$990,COLUMN(G103),FALSE),0)</f>
        <v>0</v>
      </c>
      <c r="H103" s="21">
        <f>IFERROR(VLOOKUP($A103,'3.0 Input│AMP'!$A$12:$Q$959,COLUMN(H103),FALSE),0)+IFERROR(VLOOKUP($A103,'3.1 Input│B&amp;T'!$A$13:$L$990,COLUMN(H103),FALSE),0)</f>
        <v>0</v>
      </c>
      <c r="I103" s="21">
        <f>IFERROR(VLOOKUP($A103,'3.0 Input│AMP'!$A$12:$Q$959,COLUMN(I103),FALSE),0)+IFERROR(VLOOKUP($A103,'3.1 Input│B&amp;T'!$A$13:$L$990,COLUMN(I103),FALSE),0)</f>
        <v>0</v>
      </c>
      <c r="J103" s="21">
        <f>IFERROR(VLOOKUP($A103,'3.0 Input│AMP'!$A$12:$Q$959,COLUMN(J103),FALSE),0)+IFERROR(VLOOKUP($A103,'3.1 Input│B&amp;T'!$A$13:$L$990,COLUMN(J103),FALSE),0)</f>
        <v>0</v>
      </c>
      <c r="K103" s="21">
        <f>IFERROR(VLOOKUP($A103,'3.0 Input│AMP'!$A$12:$Q$959,COLUMN(K103),FALSE),0)+IFERROR(VLOOKUP($A103,'3.1 Input│B&amp;T'!$A$13:$L$990,COLUMN(K103),FALSE),0)</f>
        <v>0</v>
      </c>
      <c r="L103" s="46">
        <f>IFERROR(VLOOKUP($A103,'3.0 Input│AMP'!$A$12:$Q$959,L$11,FALSE),0)+IFERROR(VLOOKUP($A103,'3.1 Input│B&amp;T'!$A$13:$O$990,COLUMN(L103),FALSE),0)</f>
        <v>0.3</v>
      </c>
      <c r="M103" s="46">
        <f>IFERROR(VLOOKUP($A103,'3.0 Input│AMP'!$A$12:$Q$959,M$11,FALSE),0)+IFERROR(VLOOKUP($A103,'3.1 Input│B&amp;T'!$A$13:$O$990,COLUMN(M103),FALSE),0)</f>
        <v>0.65</v>
      </c>
      <c r="N103" s="46">
        <f>IFERROR(VLOOKUP($A103,'3.0 Input│AMP'!$A$12:$Q$959,N$11,FALSE),0)+IFERROR(VLOOKUP($A103,'3.1 Input│B&amp;T'!$A$13:$O$990,COLUMN(N103),FALSE),0)+IFERROR(VLOOKUP($A103,'3.0 Input│AMP'!$A$12:$Q$959,N$11+1,FALSE),0)</f>
        <v>0.05</v>
      </c>
      <c r="O103" s="46">
        <f>IFERROR(VLOOKUP($A103,'3.0 Input│AMP'!$A$12:$Q$959,O$11,FALSE),0)+IFERROR(VLOOKUP($A103,'3.1 Input│B&amp;T'!$A$13:$O$990,COLUMN(O103),FALSE),0)</f>
        <v>0</v>
      </c>
      <c r="P103" s="11"/>
      <c r="Q103" s="28">
        <f t="shared" si="1"/>
        <v>1</v>
      </c>
      <c r="R103" s="13"/>
    </row>
    <row r="104" spans="1:18" x14ac:dyDescent="0.25">
      <c r="A104" s="7">
        <f>IF(MAX($A$13:A103)+1&gt;MAX('3.1 Input│B&amp;T'!$A$13:$A$990),"-",MAX($A$13:A103)+1)</f>
        <v>92</v>
      </c>
      <c r="B104" s="7" t="str">
        <f>CONCATENATE(IFERROR(VLOOKUP($A104,'3.0 Input│AMP'!$A$12:$Q$959,2,FALSE),""),IFERROR(VLOOKUP($A104,'3.1 Input│B&amp;T'!$A$13:$L$990,2,FALSE),""))</f>
        <v xml:space="preserve">Hyperion Upgrade to 11.1.2.4 </v>
      </c>
      <c r="C104" s="20" t="str">
        <f>IFERROR(IFERROR(VLOOKUP($A104,'3.0 Input│AMP'!$A$12:$Q$959,3,FALSE),VLOOKUP($A104,'3.1 Input│B&amp;T'!$A$13:$L$990,3,FALSE)),"-")</f>
        <v>APA</v>
      </c>
      <c r="D104" s="6">
        <v>1</v>
      </c>
      <c r="E104" s="7" t="str">
        <f>IFERROR(IFERROR(VLOOKUP($A104,'3.0 Input│AMP'!$A$12:$Q$959,4,FALSE),VLOOKUP($A104,'3.1 Input│B&amp;T'!$A$13:$L$990,3,FALSE)),"-")</f>
        <v>APA</v>
      </c>
      <c r="F104" s="38">
        <v>2016</v>
      </c>
      <c r="G104" s="21">
        <f>IFERROR(VLOOKUP($A104,'3.0 Input│AMP'!$A$12:$Q$959,COLUMN(G104),FALSE),0)+IFERROR(VLOOKUP($A104,'3.1 Input│B&amp;T'!$A$13:$L$990,COLUMN(G104),FALSE),0)</f>
        <v>0</v>
      </c>
      <c r="H104" s="21">
        <f>IFERROR(VLOOKUP($A104,'3.0 Input│AMP'!$A$12:$Q$959,COLUMN(H104),FALSE),0)+IFERROR(VLOOKUP($A104,'3.1 Input│B&amp;T'!$A$13:$L$990,COLUMN(H104),FALSE),0)</f>
        <v>0</v>
      </c>
      <c r="I104" s="21">
        <f>IFERROR(VLOOKUP($A104,'3.0 Input│AMP'!$A$12:$Q$959,COLUMN(I104),FALSE),0)+IFERROR(VLOOKUP($A104,'3.1 Input│B&amp;T'!$A$13:$L$990,COLUMN(I104),FALSE),0)</f>
        <v>0</v>
      </c>
      <c r="J104" s="21">
        <f>IFERROR(VLOOKUP($A104,'3.0 Input│AMP'!$A$12:$Q$959,COLUMN(J104),FALSE),0)+IFERROR(VLOOKUP($A104,'3.1 Input│B&amp;T'!$A$13:$L$990,COLUMN(J104),FALSE),0)</f>
        <v>0</v>
      </c>
      <c r="K104" s="21">
        <f>IFERROR(VLOOKUP($A104,'3.0 Input│AMP'!$A$12:$Q$959,COLUMN(K104),FALSE),0)+IFERROR(VLOOKUP($A104,'3.1 Input│B&amp;T'!$A$13:$L$990,COLUMN(K104),FALSE),0)</f>
        <v>0</v>
      </c>
      <c r="L104" s="46">
        <f>IFERROR(VLOOKUP($A104,'3.0 Input│AMP'!$A$12:$Q$959,L$11,FALSE),0)+IFERROR(VLOOKUP($A104,'3.1 Input│B&amp;T'!$A$13:$O$990,COLUMN(L104),FALSE),0)</f>
        <v>0.3</v>
      </c>
      <c r="M104" s="46">
        <f>IFERROR(VLOOKUP($A104,'3.0 Input│AMP'!$A$12:$Q$959,M$11,FALSE),0)+IFERROR(VLOOKUP($A104,'3.1 Input│B&amp;T'!$A$13:$O$990,COLUMN(M104),FALSE),0)</f>
        <v>0.65</v>
      </c>
      <c r="N104" s="46">
        <f>IFERROR(VLOOKUP($A104,'3.0 Input│AMP'!$A$12:$Q$959,N$11,FALSE),0)+IFERROR(VLOOKUP($A104,'3.1 Input│B&amp;T'!$A$13:$O$990,COLUMN(N104),FALSE),0)+IFERROR(VLOOKUP($A104,'3.0 Input│AMP'!$A$12:$Q$959,N$11+1,FALSE),0)</f>
        <v>0.05</v>
      </c>
      <c r="O104" s="46">
        <f>IFERROR(VLOOKUP($A104,'3.0 Input│AMP'!$A$12:$Q$959,O$11,FALSE),0)+IFERROR(VLOOKUP($A104,'3.1 Input│B&amp;T'!$A$13:$O$990,COLUMN(O104),FALSE),0)</f>
        <v>0</v>
      </c>
      <c r="P104" s="11"/>
      <c r="Q104" s="28">
        <f t="shared" si="1"/>
        <v>1</v>
      </c>
      <c r="R104" s="13"/>
    </row>
    <row r="105" spans="1:18" x14ac:dyDescent="0.25">
      <c r="A105" s="7">
        <f>IF(MAX($A$13:A104)+1&gt;MAX('3.1 Input│B&amp;T'!$A$13:$A$990),"-",MAX($A$13:A104)+1)</f>
        <v>93</v>
      </c>
      <c r="B105" s="7" t="str">
        <f>CONCATENATE(IFERROR(VLOOKUP($A105,'3.0 Input│AMP'!$A$12:$Q$959,2,FALSE),""),IFERROR(VLOOKUP($A105,'3.1 Input│B&amp;T'!$A$13:$L$990,2,FALSE),""))</f>
        <v xml:space="preserve">BI - Transmission Dashboard and Enterprise Pilot </v>
      </c>
      <c r="C105" s="20" t="str">
        <f>IFERROR(IFERROR(VLOOKUP($A105,'3.0 Input│AMP'!$A$12:$Q$959,3,FALSE),VLOOKUP($A105,'3.1 Input│B&amp;T'!$A$13:$L$990,3,FALSE)),"-")</f>
        <v>APA</v>
      </c>
      <c r="D105" s="6">
        <v>1</v>
      </c>
      <c r="E105" s="7" t="str">
        <f>IFERROR(IFERROR(VLOOKUP($A105,'3.0 Input│AMP'!$A$12:$Q$959,4,FALSE),VLOOKUP($A105,'3.1 Input│B&amp;T'!$A$13:$L$990,3,FALSE)),"-")</f>
        <v>APA</v>
      </c>
      <c r="F105" s="38">
        <v>2016</v>
      </c>
      <c r="G105" s="21">
        <f>IFERROR(VLOOKUP($A105,'3.0 Input│AMP'!$A$12:$Q$959,COLUMN(G105),FALSE),0)+IFERROR(VLOOKUP($A105,'3.1 Input│B&amp;T'!$A$13:$L$990,COLUMN(G105),FALSE),0)</f>
        <v>2000000</v>
      </c>
      <c r="H105" s="21">
        <f>IFERROR(VLOOKUP($A105,'3.0 Input│AMP'!$A$12:$Q$959,COLUMN(H105),FALSE),0)+IFERROR(VLOOKUP($A105,'3.1 Input│B&amp;T'!$A$13:$L$990,COLUMN(H105),FALSE),0)</f>
        <v>1500000</v>
      </c>
      <c r="I105" s="21">
        <f>IFERROR(VLOOKUP($A105,'3.0 Input│AMP'!$A$12:$Q$959,COLUMN(I105),FALSE),0)+IFERROR(VLOOKUP($A105,'3.1 Input│B&amp;T'!$A$13:$L$990,COLUMN(I105),FALSE),0)</f>
        <v>0</v>
      </c>
      <c r="J105" s="21">
        <f>IFERROR(VLOOKUP($A105,'3.0 Input│AMP'!$A$12:$Q$959,COLUMN(J105),FALSE),0)+IFERROR(VLOOKUP($A105,'3.1 Input│B&amp;T'!$A$13:$L$990,COLUMN(J105),FALSE),0)</f>
        <v>0</v>
      </c>
      <c r="K105" s="21">
        <f>IFERROR(VLOOKUP($A105,'3.0 Input│AMP'!$A$12:$Q$959,COLUMN(K105),FALSE),0)+IFERROR(VLOOKUP($A105,'3.1 Input│B&amp;T'!$A$13:$L$990,COLUMN(K105),FALSE),0)</f>
        <v>0</v>
      </c>
      <c r="L105" s="46">
        <f>IFERROR(VLOOKUP($A105,'3.0 Input│AMP'!$A$12:$Q$959,L$11,FALSE),0)+IFERROR(VLOOKUP($A105,'3.1 Input│B&amp;T'!$A$13:$O$990,COLUMN(L105),FALSE),0)</f>
        <v>0.3</v>
      </c>
      <c r="M105" s="46">
        <f>IFERROR(VLOOKUP($A105,'3.0 Input│AMP'!$A$12:$Q$959,M$11,FALSE),0)+IFERROR(VLOOKUP($A105,'3.1 Input│B&amp;T'!$A$13:$O$990,COLUMN(M105),FALSE),0)</f>
        <v>0.65</v>
      </c>
      <c r="N105" s="46">
        <f>IFERROR(VLOOKUP($A105,'3.0 Input│AMP'!$A$12:$Q$959,N$11,FALSE),0)+IFERROR(VLOOKUP($A105,'3.1 Input│B&amp;T'!$A$13:$O$990,COLUMN(N105),FALSE),0)+IFERROR(VLOOKUP($A105,'3.0 Input│AMP'!$A$12:$Q$959,N$11+1,FALSE),0)</f>
        <v>0.05</v>
      </c>
      <c r="O105" s="46">
        <f>IFERROR(VLOOKUP($A105,'3.0 Input│AMP'!$A$12:$Q$959,O$11,FALSE),0)+IFERROR(VLOOKUP($A105,'3.1 Input│B&amp;T'!$A$13:$O$990,COLUMN(O105),FALSE),0)</f>
        <v>0</v>
      </c>
      <c r="P105" s="11"/>
      <c r="Q105" s="28">
        <f t="shared" si="1"/>
        <v>1</v>
      </c>
      <c r="R105" s="13"/>
    </row>
    <row r="106" spans="1:18" x14ac:dyDescent="0.25">
      <c r="A106" s="7">
        <f>IF(MAX($A$13:A105)+1&gt;MAX('3.1 Input│B&amp;T'!$A$13:$A$990),"-",MAX($A$13:A105)+1)</f>
        <v>94</v>
      </c>
      <c r="B106" s="7" t="str">
        <f>CONCATENATE(IFERROR(VLOOKUP($A106,'3.0 Input│AMP'!$A$12:$Q$959,2,FALSE),""),IFERROR(VLOOKUP($A106,'3.1 Input│B&amp;T'!$A$13:$L$990,2,FALSE),""))</f>
        <v xml:space="preserve">HR Systems Refresh </v>
      </c>
      <c r="C106" s="20" t="str">
        <f>IFERROR(IFERROR(VLOOKUP($A106,'3.0 Input│AMP'!$A$12:$Q$959,3,FALSE),VLOOKUP($A106,'3.1 Input│B&amp;T'!$A$13:$L$990,3,FALSE)),"-")</f>
        <v>APA</v>
      </c>
      <c r="D106" s="6">
        <v>1</v>
      </c>
      <c r="E106" s="7" t="str">
        <f>IFERROR(IFERROR(VLOOKUP($A106,'3.0 Input│AMP'!$A$12:$Q$959,4,FALSE),VLOOKUP($A106,'3.1 Input│B&amp;T'!$A$13:$L$990,3,FALSE)),"-")</f>
        <v>APA</v>
      </c>
      <c r="F106" s="38">
        <v>2016</v>
      </c>
      <c r="G106" s="21">
        <f>IFERROR(VLOOKUP($A106,'3.0 Input│AMP'!$A$12:$Q$959,COLUMN(G106),FALSE),0)+IFERROR(VLOOKUP($A106,'3.1 Input│B&amp;T'!$A$13:$L$990,COLUMN(G106),FALSE),0)</f>
        <v>0</v>
      </c>
      <c r="H106" s="21">
        <f>IFERROR(VLOOKUP($A106,'3.0 Input│AMP'!$A$12:$Q$959,COLUMN(H106),FALSE),0)+IFERROR(VLOOKUP($A106,'3.1 Input│B&amp;T'!$A$13:$L$990,COLUMN(H106),FALSE),0)</f>
        <v>0</v>
      </c>
      <c r="I106" s="21">
        <f>IFERROR(VLOOKUP($A106,'3.0 Input│AMP'!$A$12:$Q$959,COLUMN(I106),FALSE),0)+IFERROR(VLOOKUP($A106,'3.1 Input│B&amp;T'!$A$13:$L$990,COLUMN(I106),FALSE),0)</f>
        <v>0</v>
      </c>
      <c r="J106" s="21">
        <f>IFERROR(VLOOKUP($A106,'3.0 Input│AMP'!$A$12:$Q$959,COLUMN(J106),FALSE),0)+IFERROR(VLOOKUP($A106,'3.1 Input│B&amp;T'!$A$13:$L$990,COLUMN(J106),FALSE),0)</f>
        <v>0</v>
      </c>
      <c r="K106" s="21">
        <f>IFERROR(VLOOKUP($A106,'3.0 Input│AMP'!$A$12:$Q$959,COLUMN(K106),FALSE),0)+IFERROR(VLOOKUP($A106,'3.1 Input│B&amp;T'!$A$13:$L$990,COLUMN(K106),FALSE),0)</f>
        <v>0</v>
      </c>
      <c r="L106" s="46">
        <f>IFERROR(VLOOKUP($A106,'3.0 Input│AMP'!$A$12:$Q$959,L$11,FALSE),0)+IFERROR(VLOOKUP($A106,'3.1 Input│B&amp;T'!$A$13:$O$990,COLUMN(L106),FALSE),0)</f>
        <v>0.3</v>
      </c>
      <c r="M106" s="46">
        <f>IFERROR(VLOOKUP($A106,'3.0 Input│AMP'!$A$12:$Q$959,M$11,FALSE),0)+IFERROR(VLOOKUP($A106,'3.1 Input│B&amp;T'!$A$13:$O$990,COLUMN(M106),FALSE),0)</f>
        <v>0.65</v>
      </c>
      <c r="N106" s="46">
        <f>IFERROR(VLOOKUP($A106,'3.0 Input│AMP'!$A$12:$Q$959,N$11,FALSE),0)+IFERROR(VLOOKUP($A106,'3.1 Input│B&amp;T'!$A$13:$O$990,COLUMN(N106),FALSE),0)+IFERROR(VLOOKUP($A106,'3.0 Input│AMP'!$A$12:$Q$959,N$11+1,FALSE),0)</f>
        <v>0.05</v>
      </c>
      <c r="O106" s="46">
        <f>IFERROR(VLOOKUP($A106,'3.0 Input│AMP'!$A$12:$Q$959,O$11,FALSE),0)+IFERROR(VLOOKUP($A106,'3.1 Input│B&amp;T'!$A$13:$O$990,COLUMN(O106),FALSE),0)</f>
        <v>0</v>
      </c>
      <c r="P106" s="11"/>
      <c r="Q106" s="28">
        <f t="shared" si="1"/>
        <v>1</v>
      </c>
      <c r="R106" s="13"/>
    </row>
    <row r="107" spans="1:18" x14ac:dyDescent="0.25">
      <c r="A107" s="7">
        <f>IF(MAX($A$13:A106)+1&gt;MAX('3.1 Input│B&amp;T'!$A$13:$A$990),"-",MAX($A$13:A106)+1)</f>
        <v>95</v>
      </c>
      <c r="B107" s="7" t="str">
        <f>CONCATENATE(IFERROR(VLOOKUP($A107,'3.0 Input│AMP'!$A$12:$Q$959,2,FALSE),""),IFERROR(VLOOKUP($A107,'3.1 Input│B&amp;T'!$A$13:$L$990,2,FALSE),""))</f>
        <v xml:space="preserve">Transmission EAM Data Management Tool </v>
      </c>
      <c r="C107" s="20" t="str">
        <f>IFERROR(IFERROR(VLOOKUP($A107,'3.0 Input│AMP'!$A$12:$Q$959,3,FALSE),VLOOKUP($A107,'3.1 Input│B&amp;T'!$A$13:$L$990,3,FALSE)),"-")</f>
        <v>APA</v>
      </c>
      <c r="D107" s="6">
        <v>1</v>
      </c>
      <c r="E107" s="7" t="str">
        <f>IFERROR(IFERROR(VLOOKUP($A107,'3.0 Input│AMP'!$A$12:$Q$959,4,FALSE),VLOOKUP($A107,'3.1 Input│B&amp;T'!$A$13:$L$990,3,FALSE)),"-")</f>
        <v>APA</v>
      </c>
      <c r="F107" s="38">
        <v>2016</v>
      </c>
      <c r="G107" s="21">
        <f>IFERROR(VLOOKUP($A107,'3.0 Input│AMP'!$A$12:$Q$959,COLUMN(G107),FALSE),0)+IFERROR(VLOOKUP($A107,'3.1 Input│B&amp;T'!$A$13:$L$990,COLUMN(G107),FALSE),0)</f>
        <v>0</v>
      </c>
      <c r="H107" s="21">
        <f>IFERROR(VLOOKUP($A107,'3.0 Input│AMP'!$A$12:$Q$959,COLUMN(H107),FALSE),0)+IFERROR(VLOOKUP($A107,'3.1 Input│B&amp;T'!$A$13:$L$990,COLUMN(H107),FALSE),0)</f>
        <v>0</v>
      </c>
      <c r="I107" s="21">
        <f>IFERROR(VLOOKUP($A107,'3.0 Input│AMP'!$A$12:$Q$959,COLUMN(I107),FALSE),0)+IFERROR(VLOOKUP($A107,'3.1 Input│B&amp;T'!$A$13:$L$990,COLUMN(I107),FALSE),0)</f>
        <v>0</v>
      </c>
      <c r="J107" s="21">
        <f>IFERROR(VLOOKUP($A107,'3.0 Input│AMP'!$A$12:$Q$959,COLUMN(J107),FALSE),0)+IFERROR(VLOOKUP($A107,'3.1 Input│B&amp;T'!$A$13:$L$990,COLUMN(J107),FALSE),0)</f>
        <v>0</v>
      </c>
      <c r="K107" s="21">
        <f>IFERROR(VLOOKUP($A107,'3.0 Input│AMP'!$A$12:$Q$959,COLUMN(K107),FALSE),0)+IFERROR(VLOOKUP($A107,'3.1 Input│B&amp;T'!$A$13:$L$990,COLUMN(K107),FALSE),0)</f>
        <v>0</v>
      </c>
      <c r="L107" s="46">
        <f>IFERROR(VLOOKUP($A107,'3.0 Input│AMP'!$A$12:$Q$959,L$11,FALSE),0)+IFERROR(VLOOKUP($A107,'3.1 Input│B&amp;T'!$A$13:$O$990,COLUMN(L107),FALSE),0)</f>
        <v>0.3</v>
      </c>
      <c r="M107" s="46">
        <f>IFERROR(VLOOKUP($A107,'3.0 Input│AMP'!$A$12:$Q$959,M$11,FALSE),0)+IFERROR(VLOOKUP($A107,'3.1 Input│B&amp;T'!$A$13:$O$990,COLUMN(M107),FALSE),0)</f>
        <v>0.65</v>
      </c>
      <c r="N107" s="46">
        <f>IFERROR(VLOOKUP($A107,'3.0 Input│AMP'!$A$12:$Q$959,N$11,FALSE),0)+IFERROR(VLOOKUP($A107,'3.1 Input│B&amp;T'!$A$13:$O$990,COLUMN(N107),FALSE),0)+IFERROR(VLOOKUP($A107,'3.0 Input│AMP'!$A$12:$Q$959,N$11+1,FALSE),0)</f>
        <v>0.05</v>
      </c>
      <c r="O107" s="46">
        <f>IFERROR(VLOOKUP($A107,'3.0 Input│AMP'!$A$12:$Q$959,O$11,FALSE),0)+IFERROR(VLOOKUP($A107,'3.1 Input│B&amp;T'!$A$13:$O$990,COLUMN(O107),FALSE),0)</f>
        <v>0</v>
      </c>
      <c r="P107" s="11"/>
      <c r="Q107" s="28">
        <f t="shared" si="1"/>
        <v>1</v>
      </c>
      <c r="R107" s="13"/>
    </row>
    <row r="108" spans="1:18" x14ac:dyDescent="0.25">
      <c r="A108" s="7">
        <f>IF(MAX($A$13:A107)+1&gt;MAX('3.1 Input│B&amp;T'!$A$13:$A$990),"-",MAX($A$13:A107)+1)</f>
        <v>96</v>
      </c>
      <c r="B108" s="7" t="str">
        <f>CONCATENATE(IFERROR(VLOOKUP($A108,'3.0 Input│AMP'!$A$12:$Q$959,2,FALSE),""),IFERROR(VLOOKUP($A108,'3.1 Input│B&amp;T'!$A$13:$L$990,2,FALSE),""))</f>
        <v xml:space="preserve">SharePoint Upgrade </v>
      </c>
      <c r="C108" s="20" t="str">
        <f>IFERROR(IFERROR(VLOOKUP($A108,'3.0 Input│AMP'!$A$12:$Q$959,3,FALSE),VLOOKUP($A108,'3.1 Input│B&amp;T'!$A$13:$L$990,3,FALSE)),"-")</f>
        <v>APA</v>
      </c>
      <c r="D108" s="6">
        <v>1</v>
      </c>
      <c r="E108" s="7" t="str">
        <f>IFERROR(IFERROR(VLOOKUP($A108,'3.0 Input│AMP'!$A$12:$Q$959,4,FALSE),VLOOKUP($A108,'3.1 Input│B&amp;T'!$A$13:$L$990,3,FALSE)),"-")</f>
        <v>APA</v>
      </c>
      <c r="F108" s="38">
        <v>2016</v>
      </c>
      <c r="G108" s="21">
        <f>IFERROR(VLOOKUP($A108,'3.0 Input│AMP'!$A$12:$Q$959,COLUMN(G108),FALSE),0)+IFERROR(VLOOKUP($A108,'3.1 Input│B&amp;T'!$A$13:$L$990,COLUMN(G108),FALSE),0)</f>
        <v>243778.5</v>
      </c>
      <c r="H108" s="21">
        <f>IFERROR(VLOOKUP($A108,'3.0 Input│AMP'!$A$12:$Q$959,COLUMN(H108),FALSE),0)+IFERROR(VLOOKUP($A108,'3.1 Input│B&amp;T'!$A$13:$L$990,COLUMN(H108),FALSE),0)</f>
        <v>0</v>
      </c>
      <c r="I108" s="21">
        <f>IFERROR(VLOOKUP($A108,'3.0 Input│AMP'!$A$12:$Q$959,COLUMN(I108),FALSE),0)+IFERROR(VLOOKUP($A108,'3.1 Input│B&amp;T'!$A$13:$L$990,COLUMN(I108),FALSE),0)</f>
        <v>0</v>
      </c>
      <c r="J108" s="21">
        <f>IFERROR(VLOOKUP($A108,'3.0 Input│AMP'!$A$12:$Q$959,COLUMN(J108),FALSE),0)+IFERROR(VLOOKUP($A108,'3.1 Input│B&amp;T'!$A$13:$L$990,COLUMN(J108),FALSE),0)</f>
        <v>0</v>
      </c>
      <c r="K108" s="21">
        <f>IFERROR(VLOOKUP($A108,'3.0 Input│AMP'!$A$12:$Q$959,COLUMN(K108),FALSE),0)+IFERROR(VLOOKUP($A108,'3.1 Input│B&amp;T'!$A$13:$L$990,COLUMN(K108),FALSE),0)</f>
        <v>0</v>
      </c>
      <c r="L108" s="46">
        <f>IFERROR(VLOOKUP($A108,'3.0 Input│AMP'!$A$12:$Q$959,L$11,FALSE),0)+IFERROR(VLOOKUP($A108,'3.1 Input│B&amp;T'!$A$13:$O$990,COLUMN(L108),FALSE),0)</f>
        <v>0.3</v>
      </c>
      <c r="M108" s="46">
        <f>IFERROR(VLOOKUP($A108,'3.0 Input│AMP'!$A$12:$Q$959,M$11,FALSE),0)+IFERROR(VLOOKUP($A108,'3.1 Input│B&amp;T'!$A$13:$O$990,COLUMN(M108),FALSE),0)</f>
        <v>0.65</v>
      </c>
      <c r="N108" s="46">
        <f>IFERROR(VLOOKUP($A108,'3.0 Input│AMP'!$A$12:$Q$959,N$11,FALSE),0)+IFERROR(VLOOKUP($A108,'3.1 Input│B&amp;T'!$A$13:$O$990,COLUMN(N108),FALSE),0)+IFERROR(VLOOKUP($A108,'3.0 Input│AMP'!$A$12:$Q$959,N$11+1,FALSE),0)</f>
        <v>0.05</v>
      </c>
      <c r="O108" s="46">
        <f>IFERROR(VLOOKUP($A108,'3.0 Input│AMP'!$A$12:$Q$959,O$11,FALSE),0)+IFERROR(VLOOKUP($A108,'3.1 Input│B&amp;T'!$A$13:$O$990,COLUMN(O108),FALSE),0)</f>
        <v>0</v>
      </c>
      <c r="P108" s="11"/>
      <c r="Q108" s="28">
        <f t="shared" si="1"/>
        <v>1</v>
      </c>
      <c r="R108" s="13"/>
    </row>
    <row r="109" spans="1:18" x14ac:dyDescent="0.25">
      <c r="A109" s="7">
        <f>IF(MAX($A$13:A108)+1&gt;MAX('3.1 Input│B&amp;T'!$A$13:$A$990),"-",MAX($A$13:A108)+1)</f>
        <v>97</v>
      </c>
      <c r="B109" s="7" t="str">
        <f>CONCATENATE(IFERROR(VLOOKUP($A109,'3.0 Input│AMP'!$A$12:$Q$959,2,FALSE),""),IFERROR(VLOOKUP($A109,'3.1 Input│B&amp;T'!$A$13:$L$990,2,FALSE),""))</f>
        <v xml:space="preserve">eForm Digitisation </v>
      </c>
      <c r="C109" s="20" t="str">
        <f>IFERROR(IFERROR(VLOOKUP($A109,'3.0 Input│AMP'!$A$12:$Q$959,3,FALSE),VLOOKUP($A109,'3.1 Input│B&amp;T'!$A$13:$L$990,3,FALSE)),"-")</f>
        <v>APA</v>
      </c>
      <c r="D109" s="6">
        <v>1</v>
      </c>
      <c r="E109" s="7" t="str">
        <f>IFERROR(IFERROR(VLOOKUP($A109,'3.0 Input│AMP'!$A$12:$Q$959,4,FALSE),VLOOKUP($A109,'3.1 Input│B&amp;T'!$A$13:$L$990,3,FALSE)),"-")</f>
        <v>APA</v>
      </c>
      <c r="F109" s="38">
        <v>2016</v>
      </c>
      <c r="G109" s="21">
        <f>IFERROR(VLOOKUP($A109,'3.0 Input│AMP'!$A$12:$Q$959,COLUMN(G109),FALSE),0)+IFERROR(VLOOKUP($A109,'3.1 Input│B&amp;T'!$A$13:$L$990,COLUMN(G109),FALSE),0)</f>
        <v>0</v>
      </c>
      <c r="H109" s="21">
        <f>IFERROR(VLOOKUP($A109,'3.0 Input│AMP'!$A$12:$Q$959,COLUMN(H109),FALSE),0)+IFERROR(VLOOKUP($A109,'3.1 Input│B&amp;T'!$A$13:$L$990,COLUMN(H109),FALSE),0)</f>
        <v>0</v>
      </c>
      <c r="I109" s="21">
        <f>IFERROR(VLOOKUP($A109,'3.0 Input│AMP'!$A$12:$Q$959,COLUMN(I109),FALSE),0)+IFERROR(VLOOKUP($A109,'3.1 Input│B&amp;T'!$A$13:$L$990,COLUMN(I109),FALSE),0)</f>
        <v>1607603.7500062496</v>
      </c>
      <c r="J109" s="21">
        <f>IFERROR(VLOOKUP($A109,'3.0 Input│AMP'!$A$12:$Q$959,COLUMN(J109),FALSE),0)+IFERROR(VLOOKUP($A109,'3.1 Input│B&amp;T'!$A$13:$L$990,COLUMN(J109),FALSE),0)</f>
        <v>4147396.2499687457</v>
      </c>
      <c r="K109" s="21">
        <f>IFERROR(VLOOKUP($A109,'3.0 Input│AMP'!$A$12:$Q$959,COLUMN(K109),FALSE),0)+IFERROR(VLOOKUP($A109,'3.1 Input│B&amp;T'!$A$13:$L$990,COLUMN(K109),FALSE),0)</f>
        <v>0</v>
      </c>
      <c r="L109" s="46">
        <f>IFERROR(VLOOKUP($A109,'3.0 Input│AMP'!$A$12:$Q$959,L$11,FALSE),0)+IFERROR(VLOOKUP($A109,'3.1 Input│B&amp;T'!$A$13:$O$990,COLUMN(L109),FALSE),0)</f>
        <v>0.3</v>
      </c>
      <c r="M109" s="46">
        <f>IFERROR(VLOOKUP($A109,'3.0 Input│AMP'!$A$12:$Q$959,M$11,FALSE),0)+IFERROR(VLOOKUP($A109,'3.1 Input│B&amp;T'!$A$13:$O$990,COLUMN(M109),FALSE),0)</f>
        <v>0.65</v>
      </c>
      <c r="N109" s="46">
        <f>IFERROR(VLOOKUP($A109,'3.0 Input│AMP'!$A$12:$Q$959,N$11,FALSE),0)+IFERROR(VLOOKUP($A109,'3.1 Input│B&amp;T'!$A$13:$O$990,COLUMN(N109),FALSE),0)+IFERROR(VLOOKUP($A109,'3.0 Input│AMP'!$A$12:$Q$959,N$11+1,FALSE),0)</f>
        <v>0.05</v>
      </c>
      <c r="O109" s="46">
        <f>IFERROR(VLOOKUP($A109,'3.0 Input│AMP'!$A$12:$Q$959,O$11,FALSE),0)+IFERROR(VLOOKUP($A109,'3.1 Input│B&amp;T'!$A$13:$O$990,COLUMN(O109),FALSE),0)</f>
        <v>0</v>
      </c>
      <c r="P109" s="11"/>
      <c r="Q109" s="28">
        <f t="shared" si="1"/>
        <v>1</v>
      </c>
      <c r="R109" s="13"/>
    </row>
    <row r="110" spans="1:18" x14ac:dyDescent="0.25">
      <c r="A110" s="7">
        <f>IF(MAX($A$13:A109)+1&gt;MAX('3.1 Input│B&amp;T'!$A$13:$A$990),"-",MAX($A$13:A109)+1)</f>
        <v>98</v>
      </c>
      <c r="B110" s="7" t="str">
        <f>CONCATENATE(IFERROR(VLOOKUP($A110,'3.0 Input│AMP'!$A$12:$Q$959,2,FALSE),""),IFERROR(VLOOKUP($A110,'3.1 Input│B&amp;T'!$A$13:$L$990,2,FALSE),""))</f>
        <v xml:space="preserve">Historian Upgrade - version 2012 to 2015 </v>
      </c>
      <c r="C110" s="20" t="str">
        <f>IFERROR(IFERROR(VLOOKUP($A110,'3.0 Input│AMP'!$A$12:$Q$959,3,FALSE),VLOOKUP($A110,'3.1 Input│B&amp;T'!$A$13:$L$990,3,FALSE)),"-")</f>
        <v>APA</v>
      </c>
      <c r="D110" s="6">
        <v>1</v>
      </c>
      <c r="E110" s="7" t="str">
        <f>IFERROR(IFERROR(VLOOKUP($A110,'3.0 Input│AMP'!$A$12:$Q$959,4,FALSE),VLOOKUP($A110,'3.1 Input│B&amp;T'!$A$13:$L$990,3,FALSE)),"-")</f>
        <v>APA</v>
      </c>
      <c r="F110" s="38">
        <v>2016</v>
      </c>
      <c r="G110" s="21">
        <f>IFERROR(VLOOKUP($A110,'3.0 Input│AMP'!$A$12:$Q$959,COLUMN(G110),FALSE),0)+IFERROR(VLOOKUP($A110,'3.1 Input│B&amp;T'!$A$13:$L$990,COLUMN(G110),FALSE),0)</f>
        <v>0</v>
      </c>
      <c r="H110" s="21">
        <f>IFERROR(VLOOKUP($A110,'3.0 Input│AMP'!$A$12:$Q$959,COLUMN(H110),FALSE),0)+IFERROR(VLOOKUP($A110,'3.1 Input│B&amp;T'!$A$13:$L$990,COLUMN(H110),FALSE),0)</f>
        <v>0</v>
      </c>
      <c r="I110" s="21">
        <f>IFERROR(VLOOKUP($A110,'3.0 Input│AMP'!$A$12:$Q$959,COLUMN(I110),FALSE),0)+IFERROR(VLOOKUP($A110,'3.1 Input│B&amp;T'!$A$13:$L$990,COLUMN(I110),FALSE),0)</f>
        <v>0</v>
      </c>
      <c r="J110" s="21">
        <f>IFERROR(VLOOKUP($A110,'3.0 Input│AMP'!$A$12:$Q$959,COLUMN(J110),FALSE),0)+IFERROR(VLOOKUP($A110,'3.1 Input│B&amp;T'!$A$13:$L$990,COLUMN(J110),FALSE),0)</f>
        <v>0</v>
      </c>
      <c r="K110" s="21">
        <f>IFERROR(VLOOKUP($A110,'3.0 Input│AMP'!$A$12:$Q$959,COLUMN(K110),FALSE),0)+IFERROR(VLOOKUP($A110,'3.1 Input│B&amp;T'!$A$13:$L$990,COLUMN(K110),FALSE),0)</f>
        <v>0</v>
      </c>
      <c r="L110" s="46">
        <f>IFERROR(VLOOKUP($A110,'3.0 Input│AMP'!$A$12:$Q$959,L$11,FALSE),0)+IFERROR(VLOOKUP($A110,'3.1 Input│B&amp;T'!$A$13:$O$990,COLUMN(L110),FALSE),0)</f>
        <v>0.3</v>
      </c>
      <c r="M110" s="46">
        <f>IFERROR(VLOOKUP($A110,'3.0 Input│AMP'!$A$12:$Q$959,M$11,FALSE),0)+IFERROR(VLOOKUP($A110,'3.1 Input│B&amp;T'!$A$13:$O$990,COLUMN(M110),FALSE),0)</f>
        <v>0.65</v>
      </c>
      <c r="N110" s="46">
        <f>IFERROR(VLOOKUP($A110,'3.0 Input│AMP'!$A$12:$Q$959,N$11,FALSE),0)+IFERROR(VLOOKUP($A110,'3.1 Input│B&amp;T'!$A$13:$O$990,COLUMN(N110),FALSE),0)+IFERROR(VLOOKUP($A110,'3.0 Input│AMP'!$A$12:$Q$959,N$11+1,FALSE),0)</f>
        <v>0.05</v>
      </c>
      <c r="O110" s="46">
        <f>IFERROR(VLOOKUP($A110,'3.0 Input│AMP'!$A$12:$Q$959,O$11,FALSE),0)+IFERROR(VLOOKUP($A110,'3.1 Input│B&amp;T'!$A$13:$O$990,COLUMN(O110),FALSE),0)</f>
        <v>0</v>
      </c>
      <c r="P110" s="11"/>
      <c r="Q110" s="28">
        <f t="shared" si="1"/>
        <v>1</v>
      </c>
      <c r="R110" s="13"/>
    </row>
    <row r="111" spans="1:18" x14ac:dyDescent="0.25">
      <c r="A111" s="7">
        <f>IF(MAX($A$13:A110)+1&gt;MAX('3.1 Input│B&amp;T'!$A$13:$A$990),"-",MAX($A$13:A110)+1)</f>
        <v>99</v>
      </c>
      <c r="B111" s="7" t="str">
        <f>CONCATENATE(IFERROR(VLOOKUP($A111,'3.0 Input│AMP'!$A$12:$Q$959,2,FALSE),""),IFERROR(VLOOKUP($A111,'3.1 Input│B&amp;T'!$A$13:$L$990,2,FALSE),""))</f>
        <v xml:space="preserve">Hazardous Area Platform </v>
      </c>
      <c r="C111" s="20" t="str">
        <f>IFERROR(IFERROR(VLOOKUP($A111,'3.0 Input│AMP'!$A$12:$Q$959,3,FALSE),VLOOKUP($A111,'3.1 Input│B&amp;T'!$A$13:$L$990,3,FALSE)),"-")</f>
        <v>APA</v>
      </c>
      <c r="D111" s="6">
        <v>1</v>
      </c>
      <c r="E111" s="7" t="str">
        <f>IFERROR(IFERROR(VLOOKUP($A111,'3.0 Input│AMP'!$A$12:$Q$959,4,FALSE),VLOOKUP($A111,'3.1 Input│B&amp;T'!$A$13:$L$990,3,FALSE)),"-")</f>
        <v>APA</v>
      </c>
      <c r="F111" s="38">
        <v>2016</v>
      </c>
      <c r="G111" s="21">
        <f>IFERROR(VLOOKUP($A111,'3.0 Input│AMP'!$A$12:$Q$959,COLUMN(G111),FALSE),0)+IFERROR(VLOOKUP($A111,'3.1 Input│B&amp;T'!$A$13:$L$990,COLUMN(G111),FALSE),0)</f>
        <v>1552491.2999669996</v>
      </c>
      <c r="H111" s="21">
        <f>IFERROR(VLOOKUP($A111,'3.0 Input│AMP'!$A$12:$Q$959,COLUMN(H111),FALSE),0)+IFERROR(VLOOKUP($A111,'3.1 Input│B&amp;T'!$A$13:$L$990,COLUMN(H111),FALSE),0)</f>
        <v>0</v>
      </c>
      <c r="I111" s="21">
        <f>IFERROR(VLOOKUP($A111,'3.0 Input│AMP'!$A$12:$Q$959,COLUMN(I111),FALSE),0)+IFERROR(VLOOKUP($A111,'3.1 Input│B&amp;T'!$A$13:$L$990,COLUMN(I111),FALSE),0)</f>
        <v>0</v>
      </c>
      <c r="J111" s="21">
        <f>IFERROR(VLOOKUP($A111,'3.0 Input│AMP'!$A$12:$Q$959,COLUMN(J111),FALSE),0)+IFERROR(VLOOKUP($A111,'3.1 Input│B&amp;T'!$A$13:$L$990,COLUMN(J111),FALSE),0)</f>
        <v>0</v>
      </c>
      <c r="K111" s="21">
        <f>IFERROR(VLOOKUP($A111,'3.0 Input│AMP'!$A$12:$Q$959,COLUMN(K111),FALSE),0)+IFERROR(VLOOKUP($A111,'3.1 Input│B&amp;T'!$A$13:$L$990,COLUMN(K111),FALSE),0)</f>
        <v>0</v>
      </c>
      <c r="L111" s="46">
        <f>IFERROR(VLOOKUP($A111,'3.0 Input│AMP'!$A$12:$Q$959,L$11,FALSE),0)+IFERROR(VLOOKUP($A111,'3.1 Input│B&amp;T'!$A$13:$O$990,COLUMN(L111),FALSE),0)</f>
        <v>0.3</v>
      </c>
      <c r="M111" s="46">
        <f>IFERROR(VLOOKUP($A111,'3.0 Input│AMP'!$A$12:$Q$959,M$11,FALSE),0)+IFERROR(VLOOKUP($A111,'3.1 Input│B&amp;T'!$A$13:$O$990,COLUMN(M111),FALSE),0)</f>
        <v>0.65</v>
      </c>
      <c r="N111" s="46">
        <f>IFERROR(VLOOKUP($A111,'3.0 Input│AMP'!$A$12:$Q$959,N$11,FALSE),0)+IFERROR(VLOOKUP($A111,'3.1 Input│B&amp;T'!$A$13:$O$990,COLUMN(N111),FALSE),0)+IFERROR(VLOOKUP($A111,'3.0 Input│AMP'!$A$12:$Q$959,N$11+1,FALSE),0)</f>
        <v>0.05</v>
      </c>
      <c r="O111" s="46">
        <f>IFERROR(VLOOKUP($A111,'3.0 Input│AMP'!$A$12:$Q$959,O$11,FALSE),0)+IFERROR(VLOOKUP($A111,'3.1 Input│B&amp;T'!$A$13:$O$990,COLUMN(O111),FALSE),0)</f>
        <v>0</v>
      </c>
      <c r="P111" s="11"/>
      <c r="Q111" s="28">
        <f t="shared" si="1"/>
        <v>1</v>
      </c>
      <c r="R111" s="13"/>
    </row>
    <row r="112" spans="1:18" x14ac:dyDescent="0.25">
      <c r="A112" s="7">
        <f>IF(MAX($A$13:A111)+1&gt;MAX('3.1 Input│B&amp;T'!$A$13:$A$990),"-",MAX($A$13:A111)+1)</f>
        <v>100</v>
      </c>
      <c r="B112" s="7" t="str">
        <f>CONCATENATE(IFERROR(VLOOKUP($A112,'3.0 Input│AMP'!$A$12:$Q$959,2,FALSE),""),IFERROR(VLOOKUP($A112,'3.1 Input│B&amp;T'!$A$13:$L$990,2,FALSE),""))</f>
        <v xml:space="preserve">PPM Refresh </v>
      </c>
      <c r="C112" s="20" t="str">
        <f>IFERROR(IFERROR(VLOOKUP($A112,'3.0 Input│AMP'!$A$12:$Q$959,3,FALSE),VLOOKUP($A112,'3.1 Input│B&amp;T'!$A$13:$L$990,3,FALSE)),"-")</f>
        <v>APA</v>
      </c>
      <c r="D112" s="6">
        <v>1</v>
      </c>
      <c r="E112" s="7" t="str">
        <f>IFERROR(IFERROR(VLOOKUP($A112,'3.0 Input│AMP'!$A$12:$Q$959,4,FALSE),VLOOKUP($A112,'3.1 Input│B&amp;T'!$A$13:$L$990,3,FALSE)),"-")</f>
        <v>APA</v>
      </c>
      <c r="F112" s="38">
        <v>2016</v>
      </c>
      <c r="G112" s="21">
        <f>IFERROR(VLOOKUP($A112,'3.0 Input│AMP'!$A$12:$Q$959,COLUMN(G112),FALSE),0)+IFERROR(VLOOKUP($A112,'3.1 Input│B&amp;T'!$A$13:$L$990,COLUMN(G112),FALSE),0)</f>
        <v>3000000</v>
      </c>
      <c r="H112" s="21">
        <f>IFERROR(VLOOKUP($A112,'3.0 Input│AMP'!$A$12:$Q$959,COLUMN(H112),FALSE),0)+IFERROR(VLOOKUP($A112,'3.1 Input│B&amp;T'!$A$13:$L$990,COLUMN(H112),FALSE),0)</f>
        <v>0</v>
      </c>
      <c r="I112" s="21">
        <f>IFERROR(VLOOKUP($A112,'3.0 Input│AMP'!$A$12:$Q$959,COLUMN(I112),FALSE),0)+IFERROR(VLOOKUP($A112,'3.1 Input│B&amp;T'!$A$13:$L$990,COLUMN(I112),FALSE),0)</f>
        <v>0</v>
      </c>
      <c r="J112" s="21">
        <f>IFERROR(VLOOKUP($A112,'3.0 Input│AMP'!$A$12:$Q$959,COLUMN(J112),FALSE),0)+IFERROR(VLOOKUP($A112,'3.1 Input│B&amp;T'!$A$13:$L$990,COLUMN(J112),FALSE),0)</f>
        <v>0</v>
      </c>
      <c r="K112" s="21">
        <f>IFERROR(VLOOKUP($A112,'3.0 Input│AMP'!$A$12:$Q$959,COLUMN(K112),FALSE),0)+IFERROR(VLOOKUP($A112,'3.1 Input│B&amp;T'!$A$13:$L$990,COLUMN(K112),FALSE),0)</f>
        <v>0</v>
      </c>
      <c r="L112" s="46">
        <f>IFERROR(VLOOKUP($A112,'3.0 Input│AMP'!$A$12:$Q$959,L$11,FALSE),0)+IFERROR(VLOOKUP($A112,'3.1 Input│B&amp;T'!$A$13:$O$990,COLUMN(L112),FALSE),0)</f>
        <v>0.3</v>
      </c>
      <c r="M112" s="46">
        <f>IFERROR(VLOOKUP($A112,'3.0 Input│AMP'!$A$12:$Q$959,M$11,FALSE),0)+IFERROR(VLOOKUP($A112,'3.1 Input│B&amp;T'!$A$13:$O$990,COLUMN(M112),FALSE),0)</f>
        <v>0.65</v>
      </c>
      <c r="N112" s="46">
        <f>IFERROR(VLOOKUP($A112,'3.0 Input│AMP'!$A$12:$Q$959,N$11,FALSE),0)+IFERROR(VLOOKUP($A112,'3.1 Input│B&amp;T'!$A$13:$O$990,COLUMN(N112),FALSE),0)+IFERROR(VLOOKUP($A112,'3.0 Input│AMP'!$A$12:$Q$959,N$11+1,FALSE),0)</f>
        <v>0.05</v>
      </c>
      <c r="O112" s="46">
        <f>IFERROR(VLOOKUP($A112,'3.0 Input│AMP'!$A$12:$Q$959,O$11,FALSE),0)+IFERROR(VLOOKUP($A112,'3.1 Input│B&amp;T'!$A$13:$O$990,COLUMN(O112),FALSE),0)</f>
        <v>0</v>
      </c>
      <c r="P112" s="11"/>
      <c r="Q112" s="28">
        <f t="shared" si="1"/>
        <v>1</v>
      </c>
      <c r="R112" s="13"/>
    </row>
    <row r="113" spans="1:18" x14ac:dyDescent="0.25">
      <c r="A113" s="7">
        <f>IF(MAX($A$13:A112)+1&gt;MAX('3.1 Input│B&amp;T'!$A$13:$A$990),"-",MAX($A$13:A112)+1)</f>
        <v>101</v>
      </c>
      <c r="B113" s="7" t="str">
        <f>CONCATENATE(IFERROR(VLOOKUP($A113,'3.0 Input│AMP'!$A$12:$Q$959,2,FALSE),""),IFERROR(VLOOKUP($A113,'3.1 Input│B&amp;T'!$A$13:$L$990,2,FALSE),""))</f>
        <v xml:space="preserve">BizTalk Upgrade FY2018 </v>
      </c>
      <c r="C113" s="20" t="str">
        <f>IFERROR(IFERROR(VLOOKUP($A113,'3.0 Input│AMP'!$A$12:$Q$959,3,FALSE),VLOOKUP($A113,'3.1 Input│B&amp;T'!$A$13:$L$990,3,FALSE)),"-")</f>
        <v>APA</v>
      </c>
      <c r="D113" s="6">
        <v>1</v>
      </c>
      <c r="E113" s="7" t="str">
        <f>IFERROR(IFERROR(VLOOKUP($A113,'3.0 Input│AMP'!$A$12:$Q$959,4,FALSE),VLOOKUP($A113,'3.1 Input│B&amp;T'!$A$13:$L$990,3,FALSE)),"-")</f>
        <v>APA</v>
      </c>
      <c r="F113" s="38">
        <v>2016</v>
      </c>
      <c r="G113" s="21">
        <f>IFERROR(VLOOKUP($A113,'3.0 Input│AMP'!$A$12:$Q$959,COLUMN(G113),FALSE),0)+IFERROR(VLOOKUP($A113,'3.1 Input│B&amp;T'!$A$13:$L$990,COLUMN(G113),FALSE),0)</f>
        <v>0</v>
      </c>
      <c r="H113" s="21">
        <f>IFERROR(VLOOKUP($A113,'3.0 Input│AMP'!$A$12:$Q$959,COLUMN(H113),FALSE),0)+IFERROR(VLOOKUP($A113,'3.1 Input│B&amp;T'!$A$13:$L$990,COLUMN(H113),FALSE),0)</f>
        <v>604848.9048119965</v>
      </c>
      <c r="I113" s="21">
        <f>IFERROR(VLOOKUP($A113,'3.0 Input│AMP'!$A$12:$Q$959,COLUMN(I113),FALSE),0)+IFERROR(VLOOKUP($A113,'3.1 Input│B&amp;T'!$A$13:$L$990,COLUMN(I113),FALSE),0)</f>
        <v>670918.50970800384</v>
      </c>
      <c r="J113" s="21">
        <f>IFERROR(VLOOKUP($A113,'3.0 Input│AMP'!$A$12:$Q$959,COLUMN(J113),FALSE),0)+IFERROR(VLOOKUP($A113,'3.1 Input│B&amp;T'!$A$13:$L$990,COLUMN(J113),FALSE),0)</f>
        <v>0</v>
      </c>
      <c r="K113" s="21">
        <f>IFERROR(VLOOKUP($A113,'3.0 Input│AMP'!$A$12:$Q$959,COLUMN(K113),FALSE),0)+IFERROR(VLOOKUP($A113,'3.1 Input│B&amp;T'!$A$13:$L$990,COLUMN(K113),FALSE),0)</f>
        <v>0</v>
      </c>
      <c r="L113" s="46">
        <f>IFERROR(VLOOKUP($A113,'3.0 Input│AMP'!$A$12:$Q$959,L$11,FALSE),0)+IFERROR(VLOOKUP($A113,'3.1 Input│B&amp;T'!$A$13:$O$990,COLUMN(L113),FALSE),0)</f>
        <v>0.3</v>
      </c>
      <c r="M113" s="46">
        <f>IFERROR(VLOOKUP($A113,'3.0 Input│AMP'!$A$12:$Q$959,M$11,FALSE),0)+IFERROR(VLOOKUP($A113,'3.1 Input│B&amp;T'!$A$13:$O$990,COLUMN(M113),FALSE),0)</f>
        <v>0.65</v>
      </c>
      <c r="N113" s="46">
        <f>IFERROR(VLOOKUP($A113,'3.0 Input│AMP'!$A$12:$Q$959,N$11,FALSE),0)+IFERROR(VLOOKUP($A113,'3.1 Input│B&amp;T'!$A$13:$O$990,COLUMN(N113),FALSE),0)+IFERROR(VLOOKUP($A113,'3.0 Input│AMP'!$A$12:$Q$959,N$11+1,FALSE),0)</f>
        <v>0.05</v>
      </c>
      <c r="O113" s="46">
        <f>IFERROR(VLOOKUP($A113,'3.0 Input│AMP'!$A$12:$Q$959,O$11,FALSE),0)+IFERROR(VLOOKUP($A113,'3.1 Input│B&amp;T'!$A$13:$O$990,COLUMN(O113),FALSE),0)</f>
        <v>0</v>
      </c>
      <c r="P113" s="11"/>
      <c r="Q113" s="28">
        <f t="shared" si="1"/>
        <v>1</v>
      </c>
      <c r="R113" s="13"/>
    </row>
    <row r="114" spans="1:18" x14ac:dyDescent="0.25">
      <c r="A114" s="7">
        <f>IF(MAX($A$13:A113)+1&gt;MAX('3.1 Input│B&amp;T'!$A$13:$A$990),"-",MAX($A$13:A113)+1)</f>
        <v>102</v>
      </c>
      <c r="B114" s="7" t="str">
        <f>CONCATENATE(IFERROR(VLOOKUP($A114,'3.0 Input│AMP'!$A$12:$Q$959,2,FALSE),""),IFERROR(VLOOKUP($A114,'3.1 Input│B&amp;T'!$A$13:$L$990,2,FALSE),""))</f>
        <v xml:space="preserve">Automated Testing Tool </v>
      </c>
      <c r="C114" s="20" t="str">
        <f>IFERROR(IFERROR(VLOOKUP($A114,'3.0 Input│AMP'!$A$12:$Q$959,3,FALSE),VLOOKUP($A114,'3.1 Input│B&amp;T'!$A$13:$L$990,3,FALSE)),"-")</f>
        <v>APA</v>
      </c>
      <c r="D114" s="6">
        <v>1</v>
      </c>
      <c r="E114" s="7" t="str">
        <f>IFERROR(IFERROR(VLOOKUP($A114,'3.0 Input│AMP'!$A$12:$Q$959,4,FALSE),VLOOKUP($A114,'3.1 Input│B&amp;T'!$A$13:$L$990,3,FALSE)),"-")</f>
        <v>APA</v>
      </c>
      <c r="F114" s="38">
        <v>2016</v>
      </c>
      <c r="G114" s="21">
        <f>IFERROR(VLOOKUP($A114,'3.0 Input│AMP'!$A$12:$Q$959,COLUMN(G114),FALSE),0)+IFERROR(VLOOKUP($A114,'3.1 Input│B&amp;T'!$A$13:$L$990,COLUMN(G114),FALSE),0)</f>
        <v>632204.99994000001</v>
      </c>
      <c r="H114" s="21">
        <f>IFERROR(VLOOKUP($A114,'3.0 Input│AMP'!$A$12:$Q$959,COLUMN(H114),FALSE),0)+IFERROR(VLOOKUP($A114,'3.1 Input│B&amp;T'!$A$13:$L$990,COLUMN(H114),FALSE),0)</f>
        <v>0</v>
      </c>
      <c r="I114" s="21">
        <f>IFERROR(VLOOKUP($A114,'3.0 Input│AMP'!$A$12:$Q$959,COLUMN(I114),FALSE),0)+IFERROR(VLOOKUP($A114,'3.1 Input│B&amp;T'!$A$13:$L$990,COLUMN(I114),FALSE),0)</f>
        <v>0</v>
      </c>
      <c r="J114" s="21">
        <f>IFERROR(VLOOKUP($A114,'3.0 Input│AMP'!$A$12:$Q$959,COLUMN(J114),FALSE),0)+IFERROR(VLOOKUP($A114,'3.1 Input│B&amp;T'!$A$13:$L$990,COLUMN(J114),FALSE),0)</f>
        <v>0</v>
      </c>
      <c r="K114" s="21">
        <f>IFERROR(VLOOKUP($A114,'3.0 Input│AMP'!$A$12:$Q$959,COLUMN(K114),FALSE),0)+IFERROR(VLOOKUP($A114,'3.1 Input│B&amp;T'!$A$13:$L$990,COLUMN(K114),FALSE),0)</f>
        <v>0</v>
      </c>
      <c r="L114" s="46">
        <f>IFERROR(VLOOKUP($A114,'3.0 Input│AMP'!$A$12:$Q$959,L$11,FALSE),0)+IFERROR(VLOOKUP($A114,'3.1 Input│B&amp;T'!$A$13:$O$990,COLUMN(L114),FALSE),0)</f>
        <v>0.3</v>
      </c>
      <c r="M114" s="46">
        <f>IFERROR(VLOOKUP($A114,'3.0 Input│AMP'!$A$12:$Q$959,M$11,FALSE),0)+IFERROR(VLOOKUP($A114,'3.1 Input│B&amp;T'!$A$13:$O$990,COLUMN(M114),FALSE),0)</f>
        <v>0.65</v>
      </c>
      <c r="N114" s="46">
        <f>IFERROR(VLOOKUP($A114,'3.0 Input│AMP'!$A$12:$Q$959,N$11,FALSE),0)+IFERROR(VLOOKUP($A114,'3.1 Input│B&amp;T'!$A$13:$O$990,COLUMN(N114),FALSE),0)+IFERROR(VLOOKUP($A114,'3.0 Input│AMP'!$A$12:$Q$959,N$11+1,FALSE),0)</f>
        <v>0.05</v>
      </c>
      <c r="O114" s="46">
        <f>IFERROR(VLOOKUP($A114,'3.0 Input│AMP'!$A$12:$Q$959,O$11,FALSE),0)+IFERROR(VLOOKUP($A114,'3.1 Input│B&amp;T'!$A$13:$O$990,COLUMN(O114),FALSE),0)</f>
        <v>0</v>
      </c>
      <c r="P114" s="11"/>
      <c r="Q114" s="28">
        <f t="shared" si="1"/>
        <v>1</v>
      </c>
      <c r="R114" s="13"/>
    </row>
    <row r="115" spans="1:18" x14ac:dyDescent="0.25">
      <c r="A115" s="7">
        <f>IF(MAX($A$13:A114)+1&gt;MAX('3.1 Input│B&amp;T'!$A$13:$A$990),"-",MAX($A$13:A114)+1)</f>
        <v>103</v>
      </c>
      <c r="B115" s="7" t="str">
        <f>CONCATENATE(IFERROR(VLOOKUP($A115,'3.0 Input│AMP'!$A$12:$Q$959,2,FALSE),""),IFERROR(VLOOKUP($A115,'3.1 Input│B&amp;T'!$A$13:$L$990,2,FALSE),""))</f>
        <v xml:space="preserve">Code Management Software </v>
      </c>
      <c r="C115" s="20" t="str">
        <f>IFERROR(IFERROR(VLOOKUP($A115,'3.0 Input│AMP'!$A$12:$Q$959,3,FALSE),VLOOKUP($A115,'3.1 Input│B&amp;T'!$A$13:$L$990,3,FALSE)),"-")</f>
        <v>APA</v>
      </c>
      <c r="D115" s="6">
        <v>1</v>
      </c>
      <c r="E115" s="7" t="str">
        <f>IFERROR(IFERROR(VLOOKUP($A115,'3.0 Input│AMP'!$A$12:$Q$959,4,FALSE),VLOOKUP($A115,'3.1 Input│B&amp;T'!$A$13:$L$990,3,FALSE)),"-")</f>
        <v>APA</v>
      </c>
      <c r="F115" s="38">
        <v>2016</v>
      </c>
      <c r="G115" s="21">
        <f>IFERROR(VLOOKUP($A115,'3.0 Input│AMP'!$A$12:$Q$959,COLUMN(G115),FALSE),0)+IFERROR(VLOOKUP($A115,'3.1 Input│B&amp;T'!$A$13:$L$990,COLUMN(G115),FALSE),0)</f>
        <v>905930.62502000004</v>
      </c>
      <c r="H115" s="21">
        <f>IFERROR(VLOOKUP($A115,'3.0 Input│AMP'!$A$12:$Q$959,COLUMN(H115),FALSE),0)+IFERROR(VLOOKUP($A115,'3.1 Input│B&amp;T'!$A$13:$L$990,COLUMN(H115),FALSE),0)</f>
        <v>0</v>
      </c>
      <c r="I115" s="21">
        <f>IFERROR(VLOOKUP($A115,'3.0 Input│AMP'!$A$12:$Q$959,COLUMN(I115),FALSE),0)+IFERROR(VLOOKUP($A115,'3.1 Input│B&amp;T'!$A$13:$L$990,COLUMN(I115),FALSE),0)</f>
        <v>0</v>
      </c>
      <c r="J115" s="21">
        <f>IFERROR(VLOOKUP($A115,'3.0 Input│AMP'!$A$12:$Q$959,COLUMN(J115),FALSE),0)+IFERROR(VLOOKUP($A115,'3.1 Input│B&amp;T'!$A$13:$L$990,COLUMN(J115),FALSE),0)</f>
        <v>0</v>
      </c>
      <c r="K115" s="21">
        <f>IFERROR(VLOOKUP($A115,'3.0 Input│AMP'!$A$12:$Q$959,COLUMN(K115),FALSE),0)+IFERROR(VLOOKUP($A115,'3.1 Input│B&amp;T'!$A$13:$L$990,COLUMN(K115),FALSE),0)</f>
        <v>0</v>
      </c>
      <c r="L115" s="46">
        <f>IFERROR(VLOOKUP($A115,'3.0 Input│AMP'!$A$12:$Q$959,L$11,FALSE),0)+IFERROR(VLOOKUP($A115,'3.1 Input│B&amp;T'!$A$13:$O$990,COLUMN(L115),FALSE),0)</f>
        <v>0.3</v>
      </c>
      <c r="M115" s="46">
        <f>IFERROR(VLOOKUP($A115,'3.0 Input│AMP'!$A$12:$Q$959,M$11,FALSE),0)+IFERROR(VLOOKUP($A115,'3.1 Input│B&amp;T'!$A$13:$O$990,COLUMN(M115),FALSE),0)</f>
        <v>0.65</v>
      </c>
      <c r="N115" s="46">
        <f>IFERROR(VLOOKUP($A115,'3.0 Input│AMP'!$A$12:$Q$959,N$11,FALSE),0)+IFERROR(VLOOKUP($A115,'3.1 Input│B&amp;T'!$A$13:$O$990,COLUMN(N115),FALSE),0)+IFERROR(VLOOKUP($A115,'3.0 Input│AMP'!$A$12:$Q$959,N$11+1,FALSE),0)</f>
        <v>0.05</v>
      </c>
      <c r="O115" s="46">
        <f>IFERROR(VLOOKUP($A115,'3.0 Input│AMP'!$A$12:$Q$959,O$11,FALSE),0)+IFERROR(VLOOKUP($A115,'3.1 Input│B&amp;T'!$A$13:$O$990,COLUMN(O115),FALSE),0)</f>
        <v>0</v>
      </c>
      <c r="P115" s="11"/>
      <c r="Q115" s="28">
        <f t="shared" si="1"/>
        <v>1</v>
      </c>
      <c r="R115" s="13"/>
    </row>
    <row r="116" spans="1:18" x14ac:dyDescent="0.25">
      <c r="A116" s="7">
        <f>IF(MAX($A$13:A115)+1&gt;MAX('3.1 Input│B&amp;T'!$A$13:$A$990),"-",MAX($A$13:A115)+1)</f>
        <v>104</v>
      </c>
      <c r="B116" s="7" t="str">
        <f>CONCATENATE(IFERROR(VLOOKUP($A116,'3.0 Input│AMP'!$A$12:$Q$959,2,FALSE),""),IFERROR(VLOOKUP($A116,'3.1 Input│B&amp;T'!$A$13:$L$990,2,FALSE),""))</f>
        <v xml:space="preserve">CRM Upgrade </v>
      </c>
      <c r="C116" s="20" t="str">
        <f>IFERROR(IFERROR(VLOOKUP($A116,'3.0 Input│AMP'!$A$12:$Q$959,3,FALSE),VLOOKUP($A116,'3.1 Input│B&amp;T'!$A$13:$L$990,3,FALSE)),"-")</f>
        <v>APA</v>
      </c>
      <c r="D116" s="6">
        <v>1</v>
      </c>
      <c r="E116" s="7" t="str">
        <f>IFERROR(IFERROR(VLOOKUP($A116,'3.0 Input│AMP'!$A$12:$Q$959,4,FALSE),VLOOKUP($A116,'3.1 Input│B&amp;T'!$A$13:$L$990,3,FALSE)),"-")</f>
        <v>APA</v>
      </c>
      <c r="F116" s="38">
        <v>2012</v>
      </c>
      <c r="G116" s="21">
        <f>IFERROR(VLOOKUP($A116,'3.0 Input│AMP'!$A$12:$Q$959,COLUMN(G116),FALSE),0)+IFERROR(VLOOKUP($A116,'3.1 Input│B&amp;T'!$A$13:$L$990,COLUMN(G116),FALSE),0)</f>
        <v>1408186.1999699967</v>
      </c>
      <c r="H116" s="21">
        <f>IFERROR(VLOOKUP($A116,'3.0 Input│AMP'!$A$12:$Q$959,COLUMN(H116),FALSE),0)+IFERROR(VLOOKUP($A116,'3.1 Input│B&amp;T'!$A$13:$L$990,COLUMN(H116),FALSE),0)</f>
        <v>59047.800000000105</v>
      </c>
      <c r="I116" s="21">
        <f>IFERROR(VLOOKUP($A116,'3.0 Input│AMP'!$A$12:$Q$959,COLUMN(I116),FALSE),0)+IFERROR(VLOOKUP($A116,'3.1 Input│B&amp;T'!$A$13:$L$990,COLUMN(I116),FALSE),0)</f>
        <v>0</v>
      </c>
      <c r="J116" s="21">
        <f>IFERROR(VLOOKUP($A116,'3.0 Input│AMP'!$A$12:$Q$959,COLUMN(J116),FALSE),0)+IFERROR(VLOOKUP($A116,'3.1 Input│B&amp;T'!$A$13:$L$990,COLUMN(J116),FALSE),0)</f>
        <v>0</v>
      </c>
      <c r="K116" s="21">
        <f>IFERROR(VLOOKUP($A116,'3.0 Input│AMP'!$A$12:$Q$959,COLUMN(K116),FALSE),0)+IFERROR(VLOOKUP($A116,'3.1 Input│B&amp;T'!$A$13:$L$990,COLUMN(K116),FALSE),0)</f>
        <v>0</v>
      </c>
      <c r="L116" s="46">
        <f>IFERROR(VLOOKUP($A116,'3.0 Input│AMP'!$A$12:$Q$959,L$11,FALSE),0)+IFERROR(VLOOKUP($A116,'3.1 Input│B&amp;T'!$A$13:$O$990,COLUMN(L116),FALSE),0)</f>
        <v>0.3</v>
      </c>
      <c r="M116" s="46">
        <f>IFERROR(VLOOKUP($A116,'3.0 Input│AMP'!$A$12:$Q$959,M$11,FALSE),0)+IFERROR(VLOOKUP($A116,'3.1 Input│B&amp;T'!$A$13:$O$990,COLUMN(M116),FALSE),0)</f>
        <v>0.65</v>
      </c>
      <c r="N116" s="46">
        <f>IFERROR(VLOOKUP($A116,'3.0 Input│AMP'!$A$12:$Q$959,N$11,FALSE),0)+IFERROR(VLOOKUP($A116,'3.1 Input│B&amp;T'!$A$13:$O$990,COLUMN(N116),FALSE),0)+IFERROR(VLOOKUP($A116,'3.0 Input│AMP'!$A$12:$Q$959,N$11+1,FALSE),0)</f>
        <v>0.05</v>
      </c>
      <c r="O116" s="46">
        <f>IFERROR(VLOOKUP($A116,'3.0 Input│AMP'!$A$12:$Q$959,O$11,FALSE),0)+IFERROR(VLOOKUP($A116,'3.1 Input│B&amp;T'!$A$13:$O$990,COLUMN(O116),FALSE),0)</f>
        <v>0</v>
      </c>
      <c r="P116" s="11"/>
      <c r="Q116" s="28">
        <f t="shared" si="1"/>
        <v>1</v>
      </c>
      <c r="R116" s="13"/>
    </row>
    <row r="117" spans="1:18" x14ac:dyDescent="0.25">
      <c r="A117" s="7">
        <f>IF(MAX($A$13:A116)+1&gt;MAX('3.1 Input│B&amp;T'!$A$13:$A$990),"-",MAX($A$13:A116)+1)</f>
        <v>105</v>
      </c>
      <c r="B117" s="7" t="str">
        <f>CONCATENATE(IFERROR(VLOOKUP($A117,'3.0 Input│AMP'!$A$12:$Q$959,2,FALSE),""),IFERROR(VLOOKUP($A117,'3.1 Input│B&amp;T'!$A$13:$L$990,2,FALSE),""))</f>
        <v xml:space="preserve">X-Info Aware Version 2 </v>
      </c>
      <c r="C117" s="20" t="str">
        <f>IFERROR(IFERROR(VLOOKUP($A117,'3.0 Input│AMP'!$A$12:$Q$959,3,FALSE),VLOOKUP($A117,'3.1 Input│B&amp;T'!$A$13:$L$990,3,FALSE)),"-")</f>
        <v>APA</v>
      </c>
      <c r="D117" s="6">
        <v>1</v>
      </c>
      <c r="E117" s="7" t="str">
        <f>IFERROR(IFERROR(VLOOKUP($A117,'3.0 Input│AMP'!$A$12:$Q$959,4,FALSE),VLOOKUP($A117,'3.1 Input│B&amp;T'!$A$13:$L$990,3,FALSE)),"-")</f>
        <v>APA</v>
      </c>
      <c r="F117" s="38">
        <v>2016</v>
      </c>
      <c r="G117" s="21">
        <f>IFERROR(VLOOKUP($A117,'3.0 Input│AMP'!$A$12:$Q$959,COLUMN(G117),FALSE),0)+IFERROR(VLOOKUP($A117,'3.1 Input│B&amp;T'!$A$13:$L$990,COLUMN(G117),FALSE),0)</f>
        <v>430081.5</v>
      </c>
      <c r="H117" s="21">
        <f>IFERROR(VLOOKUP($A117,'3.0 Input│AMP'!$A$12:$Q$959,COLUMN(H117),FALSE),0)+IFERROR(VLOOKUP($A117,'3.1 Input│B&amp;T'!$A$13:$L$990,COLUMN(H117),FALSE),0)</f>
        <v>0</v>
      </c>
      <c r="I117" s="21">
        <f>IFERROR(VLOOKUP($A117,'3.0 Input│AMP'!$A$12:$Q$959,COLUMN(I117),FALSE),0)+IFERROR(VLOOKUP($A117,'3.1 Input│B&amp;T'!$A$13:$L$990,COLUMN(I117),FALSE),0)</f>
        <v>0</v>
      </c>
      <c r="J117" s="21">
        <f>IFERROR(VLOOKUP($A117,'3.0 Input│AMP'!$A$12:$Q$959,COLUMN(J117),FALSE),0)+IFERROR(VLOOKUP($A117,'3.1 Input│B&amp;T'!$A$13:$L$990,COLUMN(J117),FALSE),0)</f>
        <v>0</v>
      </c>
      <c r="K117" s="21">
        <f>IFERROR(VLOOKUP($A117,'3.0 Input│AMP'!$A$12:$Q$959,COLUMN(K117),FALSE),0)+IFERROR(VLOOKUP($A117,'3.1 Input│B&amp;T'!$A$13:$L$990,COLUMN(K117),FALSE),0)</f>
        <v>0</v>
      </c>
      <c r="L117" s="46">
        <f>IFERROR(VLOOKUP($A117,'3.0 Input│AMP'!$A$12:$Q$959,L$11,FALSE),0)+IFERROR(VLOOKUP($A117,'3.1 Input│B&amp;T'!$A$13:$O$990,COLUMN(L117),FALSE),0)</f>
        <v>0.3</v>
      </c>
      <c r="M117" s="46">
        <f>IFERROR(VLOOKUP($A117,'3.0 Input│AMP'!$A$12:$Q$959,M$11,FALSE),0)+IFERROR(VLOOKUP($A117,'3.1 Input│B&amp;T'!$A$13:$O$990,COLUMN(M117),FALSE),0)</f>
        <v>0.65</v>
      </c>
      <c r="N117" s="46">
        <f>IFERROR(VLOOKUP($A117,'3.0 Input│AMP'!$A$12:$Q$959,N$11,FALSE),0)+IFERROR(VLOOKUP($A117,'3.1 Input│B&amp;T'!$A$13:$O$990,COLUMN(N117),FALSE),0)+IFERROR(VLOOKUP($A117,'3.0 Input│AMP'!$A$12:$Q$959,N$11+1,FALSE),0)</f>
        <v>0.05</v>
      </c>
      <c r="O117" s="46">
        <f>IFERROR(VLOOKUP($A117,'3.0 Input│AMP'!$A$12:$Q$959,O$11,FALSE),0)+IFERROR(VLOOKUP($A117,'3.1 Input│B&amp;T'!$A$13:$O$990,COLUMN(O117),FALSE),0)</f>
        <v>0</v>
      </c>
      <c r="P117" s="11"/>
      <c r="Q117" s="28">
        <f t="shared" si="1"/>
        <v>1</v>
      </c>
      <c r="R117" s="13"/>
    </row>
    <row r="118" spans="1:18" x14ac:dyDescent="0.25">
      <c r="A118" s="7">
        <f>IF(MAX($A$13:A117)+1&gt;MAX('3.1 Input│B&amp;T'!$A$13:$A$990),"-",MAX($A$13:A117)+1)</f>
        <v>106</v>
      </c>
      <c r="B118" s="7" t="str">
        <f>CONCATENATE(IFERROR(VLOOKUP($A118,'3.0 Input│AMP'!$A$12:$Q$959,2,FALSE),""),IFERROR(VLOOKUP($A118,'3.1 Input│B&amp;T'!$A$13:$L$990,2,FALSE),""))</f>
        <v xml:space="preserve">Supplier Qualification and Compliance </v>
      </c>
      <c r="C118" s="20" t="str">
        <f>IFERROR(IFERROR(VLOOKUP($A118,'3.0 Input│AMP'!$A$12:$Q$959,3,FALSE),VLOOKUP($A118,'3.1 Input│B&amp;T'!$A$13:$L$990,3,FALSE)),"-")</f>
        <v>APA</v>
      </c>
      <c r="D118" s="6">
        <v>1</v>
      </c>
      <c r="E118" s="7" t="str">
        <f>IFERROR(IFERROR(VLOOKUP($A118,'3.0 Input│AMP'!$A$12:$Q$959,4,FALSE),VLOOKUP($A118,'3.1 Input│B&amp;T'!$A$13:$L$990,3,FALSE)),"-")</f>
        <v>APA</v>
      </c>
      <c r="F118" s="38">
        <v>2016</v>
      </c>
      <c r="G118" s="21">
        <f>IFERROR(VLOOKUP($A118,'3.0 Input│AMP'!$A$12:$Q$959,COLUMN(G118),FALSE),0)+IFERROR(VLOOKUP($A118,'3.1 Input│B&amp;T'!$A$13:$L$990,COLUMN(G118),FALSE),0)</f>
        <v>697848.96000000066</v>
      </c>
      <c r="H118" s="21">
        <f>IFERROR(VLOOKUP($A118,'3.0 Input│AMP'!$A$12:$Q$959,COLUMN(H118),FALSE),0)+IFERROR(VLOOKUP($A118,'3.1 Input│B&amp;T'!$A$13:$L$990,COLUMN(H118),FALSE),0)</f>
        <v>185555.04000000024</v>
      </c>
      <c r="I118" s="21">
        <f>IFERROR(VLOOKUP($A118,'3.0 Input│AMP'!$A$12:$Q$959,COLUMN(I118),FALSE),0)+IFERROR(VLOOKUP($A118,'3.1 Input│B&amp;T'!$A$13:$L$990,COLUMN(I118),FALSE),0)</f>
        <v>0</v>
      </c>
      <c r="J118" s="21">
        <f>IFERROR(VLOOKUP($A118,'3.0 Input│AMP'!$A$12:$Q$959,COLUMN(J118),FALSE),0)+IFERROR(VLOOKUP($A118,'3.1 Input│B&amp;T'!$A$13:$L$990,COLUMN(J118),FALSE),0)</f>
        <v>0</v>
      </c>
      <c r="K118" s="21">
        <f>IFERROR(VLOOKUP($A118,'3.0 Input│AMP'!$A$12:$Q$959,COLUMN(K118),FALSE),0)+IFERROR(VLOOKUP($A118,'3.1 Input│B&amp;T'!$A$13:$L$990,COLUMN(K118),FALSE),0)</f>
        <v>0</v>
      </c>
      <c r="L118" s="46">
        <f>IFERROR(VLOOKUP($A118,'3.0 Input│AMP'!$A$12:$Q$959,L$11,FALSE),0)+IFERROR(VLOOKUP($A118,'3.1 Input│B&amp;T'!$A$13:$O$990,COLUMN(L118),FALSE),0)</f>
        <v>0.3</v>
      </c>
      <c r="M118" s="46">
        <f>IFERROR(VLOOKUP($A118,'3.0 Input│AMP'!$A$12:$Q$959,M$11,FALSE),0)+IFERROR(VLOOKUP($A118,'3.1 Input│B&amp;T'!$A$13:$O$990,COLUMN(M118),FALSE),0)</f>
        <v>0.65</v>
      </c>
      <c r="N118" s="46">
        <f>IFERROR(VLOOKUP($A118,'3.0 Input│AMP'!$A$12:$Q$959,N$11,FALSE),0)+IFERROR(VLOOKUP($A118,'3.1 Input│B&amp;T'!$A$13:$O$990,COLUMN(N118),FALSE),0)+IFERROR(VLOOKUP($A118,'3.0 Input│AMP'!$A$12:$Q$959,N$11+1,FALSE),0)</f>
        <v>0.05</v>
      </c>
      <c r="O118" s="46">
        <f>IFERROR(VLOOKUP($A118,'3.0 Input│AMP'!$A$12:$Q$959,O$11,FALSE),0)+IFERROR(VLOOKUP($A118,'3.1 Input│B&amp;T'!$A$13:$O$990,COLUMN(O118),FALSE),0)</f>
        <v>0</v>
      </c>
      <c r="P118" s="11"/>
      <c r="Q118" s="28">
        <f t="shared" si="1"/>
        <v>1</v>
      </c>
      <c r="R118" s="13"/>
    </row>
    <row r="119" spans="1:18" x14ac:dyDescent="0.25">
      <c r="A119" s="7">
        <f>IF(MAX($A$13:A118)+1&gt;MAX('3.1 Input│B&amp;T'!$A$13:$A$990),"-",MAX($A$13:A118)+1)</f>
        <v>107</v>
      </c>
      <c r="B119" s="7" t="str">
        <f>CONCATENATE(IFERROR(VLOOKUP($A119,'3.0 Input│AMP'!$A$12:$Q$959,2,FALSE),""),IFERROR(VLOOKUP($A119,'3.1 Input│B&amp;T'!$A$13:$L$990,2,FALSE),""))</f>
        <v xml:space="preserve">Oracle eBS Upgrade to 12.2 </v>
      </c>
      <c r="C119" s="20" t="str">
        <f>IFERROR(IFERROR(VLOOKUP($A119,'3.0 Input│AMP'!$A$12:$Q$959,3,FALSE),VLOOKUP($A119,'3.1 Input│B&amp;T'!$A$13:$L$990,3,FALSE)),"-")</f>
        <v>APA</v>
      </c>
      <c r="D119" s="6">
        <v>1</v>
      </c>
      <c r="E119" s="7" t="str">
        <f>IFERROR(IFERROR(VLOOKUP($A119,'3.0 Input│AMP'!$A$12:$Q$959,4,FALSE),VLOOKUP($A119,'3.1 Input│B&amp;T'!$A$13:$L$990,3,FALSE)),"-")</f>
        <v>APA</v>
      </c>
      <c r="F119" s="38">
        <v>2016</v>
      </c>
      <c r="G119" s="21">
        <f>IFERROR(VLOOKUP($A119,'3.0 Input│AMP'!$A$12:$Q$959,COLUMN(G119),FALSE),0)+IFERROR(VLOOKUP($A119,'3.1 Input│B&amp;T'!$A$13:$L$990,COLUMN(G119),FALSE),0)</f>
        <v>267113.01607499964</v>
      </c>
      <c r="H119" s="21">
        <f>IFERROR(VLOOKUP($A119,'3.0 Input│AMP'!$A$12:$Q$959,COLUMN(H119),FALSE),0)+IFERROR(VLOOKUP($A119,'3.1 Input│B&amp;T'!$A$13:$L$990,COLUMN(H119),FALSE),0)</f>
        <v>1276243.5380609997</v>
      </c>
      <c r="I119" s="21">
        <f>IFERROR(VLOOKUP($A119,'3.0 Input│AMP'!$A$12:$Q$959,COLUMN(I119),FALSE),0)+IFERROR(VLOOKUP($A119,'3.1 Input│B&amp;T'!$A$13:$L$990,COLUMN(I119),FALSE),0)</f>
        <v>0</v>
      </c>
      <c r="J119" s="21">
        <f>IFERROR(VLOOKUP($A119,'3.0 Input│AMP'!$A$12:$Q$959,COLUMN(J119),FALSE),0)+IFERROR(VLOOKUP($A119,'3.1 Input│B&amp;T'!$A$13:$L$990,COLUMN(J119),FALSE),0)</f>
        <v>0</v>
      </c>
      <c r="K119" s="21">
        <f>IFERROR(VLOOKUP($A119,'3.0 Input│AMP'!$A$12:$Q$959,COLUMN(K119),FALSE),0)+IFERROR(VLOOKUP($A119,'3.1 Input│B&amp;T'!$A$13:$L$990,COLUMN(K119),FALSE),0)</f>
        <v>0</v>
      </c>
      <c r="L119" s="46">
        <f>IFERROR(VLOOKUP($A119,'3.0 Input│AMP'!$A$12:$Q$959,L$11,FALSE),0)+IFERROR(VLOOKUP($A119,'3.1 Input│B&amp;T'!$A$13:$O$990,COLUMN(L119),FALSE),0)</f>
        <v>0.3</v>
      </c>
      <c r="M119" s="46">
        <f>IFERROR(VLOOKUP($A119,'3.0 Input│AMP'!$A$12:$Q$959,M$11,FALSE),0)+IFERROR(VLOOKUP($A119,'3.1 Input│B&amp;T'!$A$13:$O$990,COLUMN(M119),FALSE),0)</f>
        <v>0.65</v>
      </c>
      <c r="N119" s="46">
        <f>IFERROR(VLOOKUP($A119,'3.0 Input│AMP'!$A$12:$Q$959,N$11,FALSE),0)+IFERROR(VLOOKUP($A119,'3.1 Input│B&amp;T'!$A$13:$O$990,COLUMN(N119),FALSE),0)+IFERROR(VLOOKUP($A119,'3.0 Input│AMP'!$A$12:$Q$959,N$11+1,FALSE),0)</f>
        <v>0.05</v>
      </c>
      <c r="O119" s="46">
        <f>IFERROR(VLOOKUP($A119,'3.0 Input│AMP'!$A$12:$Q$959,O$11,FALSE),0)+IFERROR(VLOOKUP($A119,'3.1 Input│B&amp;T'!$A$13:$O$990,COLUMN(O119),FALSE),0)</f>
        <v>0</v>
      </c>
      <c r="P119" s="11"/>
      <c r="Q119" s="28">
        <f t="shared" si="1"/>
        <v>1</v>
      </c>
      <c r="R119" s="13"/>
    </row>
    <row r="120" spans="1:18" x14ac:dyDescent="0.25">
      <c r="A120" s="7">
        <f>IF(MAX($A$13:A119)+1&gt;MAX('3.1 Input│B&amp;T'!$A$13:$A$990),"-",MAX($A$13:A119)+1)</f>
        <v>108</v>
      </c>
      <c r="B120" s="7" t="str">
        <f>CONCATENATE(IFERROR(VLOOKUP($A120,'3.0 Input│AMP'!$A$12:$Q$959,2,FALSE),""),IFERROR(VLOOKUP($A120,'3.1 Input│B&amp;T'!$A$13:$L$990,2,FALSE),""))</f>
        <v xml:space="preserve">BizTalk System Upgrade 2020 </v>
      </c>
      <c r="C120" s="20" t="str">
        <f>IFERROR(IFERROR(VLOOKUP($A120,'3.0 Input│AMP'!$A$12:$Q$959,3,FALSE),VLOOKUP($A120,'3.1 Input│B&amp;T'!$A$13:$L$990,3,FALSE)),"-")</f>
        <v>APA</v>
      </c>
      <c r="D120" s="6">
        <v>1</v>
      </c>
      <c r="E120" s="7" t="str">
        <f>IFERROR(IFERROR(VLOOKUP($A120,'3.0 Input│AMP'!$A$12:$Q$959,4,FALSE),VLOOKUP($A120,'3.1 Input│B&amp;T'!$A$13:$L$990,3,FALSE)),"-")</f>
        <v>APA</v>
      </c>
      <c r="F120" s="38">
        <v>2016</v>
      </c>
      <c r="G120" s="21">
        <f>IFERROR(VLOOKUP($A120,'3.0 Input│AMP'!$A$12:$Q$959,COLUMN(G120),FALSE),0)+IFERROR(VLOOKUP($A120,'3.1 Input│B&amp;T'!$A$13:$L$990,COLUMN(G120),FALSE),0)</f>
        <v>0</v>
      </c>
      <c r="H120" s="21">
        <f>IFERROR(VLOOKUP($A120,'3.0 Input│AMP'!$A$12:$Q$959,COLUMN(H120),FALSE),0)+IFERROR(VLOOKUP($A120,'3.1 Input│B&amp;T'!$A$13:$L$990,COLUMN(H120),FALSE),0)</f>
        <v>604848.9048119965</v>
      </c>
      <c r="I120" s="21">
        <f>IFERROR(VLOOKUP($A120,'3.0 Input│AMP'!$A$12:$Q$959,COLUMN(I120),FALSE),0)+IFERROR(VLOOKUP($A120,'3.1 Input│B&amp;T'!$A$13:$L$990,COLUMN(I120),FALSE),0)</f>
        <v>670918.50970800384</v>
      </c>
      <c r="J120" s="21">
        <f>IFERROR(VLOOKUP($A120,'3.0 Input│AMP'!$A$12:$Q$959,COLUMN(J120),FALSE),0)+IFERROR(VLOOKUP($A120,'3.1 Input│B&amp;T'!$A$13:$L$990,COLUMN(J120),FALSE),0)</f>
        <v>0</v>
      </c>
      <c r="K120" s="21">
        <f>IFERROR(VLOOKUP($A120,'3.0 Input│AMP'!$A$12:$Q$959,COLUMN(K120),FALSE),0)+IFERROR(VLOOKUP($A120,'3.1 Input│B&amp;T'!$A$13:$L$990,COLUMN(K120),FALSE),0)</f>
        <v>0</v>
      </c>
      <c r="L120" s="46">
        <f>IFERROR(VLOOKUP($A120,'3.0 Input│AMP'!$A$12:$Q$959,L$11,FALSE),0)+IFERROR(VLOOKUP($A120,'3.1 Input│B&amp;T'!$A$13:$O$990,COLUMN(L120),FALSE),0)</f>
        <v>0.3</v>
      </c>
      <c r="M120" s="46">
        <f>IFERROR(VLOOKUP($A120,'3.0 Input│AMP'!$A$12:$Q$959,M$11,FALSE),0)+IFERROR(VLOOKUP($A120,'3.1 Input│B&amp;T'!$A$13:$O$990,COLUMN(M120),FALSE),0)</f>
        <v>0.65</v>
      </c>
      <c r="N120" s="46">
        <f>IFERROR(VLOOKUP($A120,'3.0 Input│AMP'!$A$12:$Q$959,N$11,FALSE),0)+IFERROR(VLOOKUP($A120,'3.1 Input│B&amp;T'!$A$13:$O$990,COLUMN(N120),FALSE),0)+IFERROR(VLOOKUP($A120,'3.0 Input│AMP'!$A$12:$Q$959,N$11+1,FALSE),0)</f>
        <v>0.05</v>
      </c>
      <c r="O120" s="46">
        <f>IFERROR(VLOOKUP($A120,'3.0 Input│AMP'!$A$12:$Q$959,O$11,FALSE),0)+IFERROR(VLOOKUP($A120,'3.1 Input│B&amp;T'!$A$13:$O$990,COLUMN(O120),FALSE),0)</f>
        <v>0</v>
      </c>
      <c r="P120" s="11"/>
      <c r="Q120" s="28">
        <f t="shared" si="1"/>
        <v>1</v>
      </c>
      <c r="R120" s="13"/>
    </row>
    <row r="121" spans="1:18" x14ac:dyDescent="0.25">
      <c r="A121" s="7">
        <f>IF(MAX($A$13:A120)+1&gt;MAX('3.1 Input│B&amp;T'!$A$13:$A$990),"-",MAX($A$13:A120)+1)</f>
        <v>109</v>
      </c>
      <c r="B121" s="7" t="str">
        <f>CONCATENATE(IFERROR(VLOOKUP($A121,'3.0 Input│AMP'!$A$12:$Q$959,2,FALSE),""),IFERROR(VLOOKUP($A121,'3.1 Input│B&amp;T'!$A$13:$L$990,2,FALSE),""))</f>
        <v>Applications Renewal</v>
      </c>
      <c r="C121" s="20" t="str">
        <f>IFERROR(IFERROR(VLOOKUP($A121,'3.0 Input│AMP'!$A$12:$Q$959,3,FALSE),VLOOKUP($A121,'3.1 Input│B&amp;T'!$A$13:$L$990,3,FALSE)),"-")</f>
        <v>APA</v>
      </c>
      <c r="D121" s="6">
        <v>1</v>
      </c>
      <c r="E121" s="7" t="str">
        <f>IFERROR(IFERROR(VLOOKUP($A121,'3.0 Input│AMP'!$A$12:$Q$959,4,FALSE),VLOOKUP($A121,'3.1 Input│B&amp;T'!$A$13:$L$990,3,FALSE)),"-")</f>
        <v>APA</v>
      </c>
      <c r="F121" s="38">
        <v>2016</v>
      </c>
      <c r="G121" s="21">
        <f>IFERROR(VLOOKUP($A121,'3.0 Input│AMP'!$A$12:$Q$959,COLUMN(G121),FALSE),0)+IFERROR(VLOOKUP($A121,'3.1 Input│B&amp;T'!$A$13:$L$990,COLUMN(G121),FALSE),0)</f>
        <v>6900000</v>
      </c>
      <c r="H121" s="21">
        <f>IFERROR(VLOOKUP($A121,'3.0 Input│AMP'!$A$12:$Q$959,COLUMN(H121),FALSE),0)+IFERROR(VLOOKUP($A121,'3.1 Input│B&amp;T'!$A$13:$L$990,COLUMN(H121),FALSE),0)</f>
        <v>8620000</v>
      </c>
      <c r="I121" s="21">
        <f>IFERROR(VLOOKUP($A121,'3.0 Input│AMP'!$A$12:$Q$959,COLUMN(I121),FALSE),0)+IFERROR(VLOOKUP($A121,'3.1 Input│B&amp;T'!$A$13:$L$990,COLUMN(I121),FALSE),0)</f>
        <v>6900000</v>
      </c>
      <c r="J121" s="21">
        <f>IFERROR(VLOOKUP($A121,'3.0 Input│AMP'!$A$12:$Q$959,COLUMN(J121),FALSE),0)+IFERROR(VLOOKUP($A121,'3.1 Input│B&amp;T'!$A$13:$L$990,COLUMN(J121),FALSE),0)</f>
        <v>8620000</v>
      </c>
      <c r="K121" s="21">
        <f>IFERROR(VLOOKUP($A121,'3.0 Input│AMP'!$A$12:$Q$959,COLUMN(K121),FALSE),0)+IFERROR(VLOOKUP($A121,'3.1 Input│B&amp;T'!$A$13:$L$990,COLUMN(K121),FALSE),0)</f>
        <v>6900000</v>
      </c>
      <c r="L121" s="46">
        <f>IFERROR(VLOOKUP($A121,'3.0 Input│AMP'!$A$12:$Q$959,L$11,FALSE),0)+IFERROR(VLOOKUP($A121,'3.1 Input│B&amp;T'!$A$13:$O$990,COLUMN(L121),FALSE),0)</f>
        <v>0.3</v>
      </c>
      <c r="M121" s="46">
        <f>IFERROR(VLOOKUP($A121,'3.0 Input│AMP'!$A$12:$Q$959,M$11,FALSE),0)+IFERROR(VLOOKUP($A121,'3.1 Input│B&amp;T'!$A$13:$O$990,COLUMN(M121),FALSE),0)</f>
        <v>0.65</v>
      </c>
      <c r="N121" s="46">
        <f>IFERROR(VLOOKUP($A121,'3.0 Input│AMP'!$A$12:$Q$959,N$11,FALSE),0)+IFERROR(VLOOKUP($A121,'3.1 Input│B&amp;T'!$A$13:$O$990,COLUMN(N121),FALSE),0)+IFERROR(VLOOKUP($A121,'3.0 Input│AMP'!$A$12:$Q$959,N$11+1,FALSE),0)</f>
        <v>0.05</v>
      </c>
      <c r="O121" s="46">
        <f>IFERROR(VLOOKUP($A121,'3.0 Input│AMP'!$A$12:$Q$959,O$11,FALSE),0)+IFERROR(VLOOKUP($A121,'3.1 Input│B&amp;T'!$A$13:$O$990,COLUMN(O121),FALSE),0)</f>
        <v>0</v>
      </c>
      <c r="P121" s="11"/>
      <c r="Q121" s="28">
        <f t="shared" si="1"/>
        <v>1</v>
      </c>
      <c r="R121" s="13"/>
    </row>
    <row r="122" spans="1:18" x14ac:dyDescent="0.25">
      <c r="A122" s="7">
        <f>IF(MAX($A$13:A121)+1&gt;MAX('3.1 Input│B&amp;T'!$A$13:$A$990),"-",MAX($A$13:A121)+1)</f>
        <v>110</v>
      </c>
      <c r="B122" s="7" t="str">
        <f>CONCATENATE(IFERROR(VLOOKUP($A122,'3.0 Input│AMP'!$A$12:$Q$959,2,FALSE),""),IFERROR(VLOOKUP($A122,'3.1 Input│B&amp;T'!$A$13:$L$990,2,FALSE),""))</f>
        <v>Infrastructure Renewal</v>
      </c>
      <c r="C122" s="20" t="str">
        <f>IFERROR(IFERROR(VLOOKUP($A122,'3.0 Input│AMP'!$A$12:$Q$959,3,FALSE),VLOOKUP($A122,'3.1 Input│B&amp;T'!$A$13:$L$990,3,FALSE)),"-")</f>
        <v>APA</v>
      </c>
      <c r="D122" s="6">
        <v>1</v>
      </c>
      <c r="E122" s="7" t="str">
        <f>IFERROR(IFERROR(VLOOKUP($A122,'3.0 Input│AMP'!$A$12:$Q$959,4,FALSE),VLOOKUP($A122,'3.1 Input│B&amp;T'!$A$13:$L$990,3,FALSE)),"-")</f>
        <v>APA</v>
      </c>
      <c r="F122" s="38">
        <v>2016</v>
      </c>
      <c r="G122" s="21">
        <f>IFERROR(VLOOKUP($A122,'3.0 Input│AMP'!$A$12:$Q$959,COLUMN(G122),FALSE),0)+IFERROR(VLOOKUP($A122,'3.1 Input│B&amp;T'!$A$13:$L$990,COLUMN(G122),FALSE),0)</f>
        <v>2250000</v>
      </c>
      <c r="H122" s="21">
        <f>IFERROR(VLOOKUP($A122,'3.0 Input│AMP'!$A$12:$Q$959,COLUMN(H122),FALSE),0)+IFERROR(VLOOKUP($A122,'3.1 Input│B&amp;T'!$A$13:$L$990,COLUMN(H122),FALSE),0)</f>
        <v>750000</v>
      </c>
      <c r="I122" s="21">
        <f>IFERROR(VLOOKUP($A122,'3.0 Input│AMP'!$A$12:$Q$959,COLUMN(I122),FALSE),0)+IFERROR(VLOOKUP($A122,'3.1 Input│B&amp;T'!$A$13:$L$990,COLUMN(I122),FALSE),0)</f>
        <v>750000</v>
      </c>
      <c r="J122" s="21">
        <f>IFERROR(VLOOKUP($A122,'3.0 Input│AMP'!$A$12:$Q$959,COLUMN(J122),FALSE),0)+IFERROR(VLOOKUP($A122,'3.1 Input│B&amp;T'!$A$13:$L$990,COLUMN(J122),FALSE),0)</f>
        <v>750000</v>
      </c>
      <c r="K122" s="21">
        <f>IFERROR(VLOOKUP($A122,'3.0 Input│AMP'!$A$12:$Q$959,COLUMN(K122),FALSE),0)+IFERROR(VLOOKUP($A122,'3.1 Input│B&amp;T'!$A$13:$L$990,COLUMN(K122),FALSE),0)</f>
        <v>0</v>
      </c>
      <c r="L122" s="46">
        <f>IFERROR(VLOOKUP($A122,'3.0 Input│AMP'!$A$12:$Q$959,L$11,FALSE),0)+IFERROR(VLOOKUP($A122,'3.1 Input│B&amp;T'!$A$13:$O$990,COLUMN(L122),FALSE),0)</f>
        <v>0.3</v>
      </c>
      <c r="M122" s="46">
        <f>IFERROR(VLOOKUP($A122,'3.0 Input│AMP'!$A$12:$Q$959,M$11,FALSE),0)+IFERROR(VLOOKUP($A122,'3.1 Input│B&amp;T'!$A$13:$O$990,COLUMN(M122),FALSE),0)</f>
        <v>0.65</v>
      </c>
      <c r="N122" s="46">
        <f>IFERROR(VLOOKUP($A122,'3.0 Input│AMP'!$A$12:$Q$959,N$11,FALSE),0)+IFERROR(VLOOKUP($A122,'3.1 Input│B&amp;T'!$A$13:$O$990,COLUMN(N122),FALSE),0)+IFERROR(VLOOKUP($A122,'3.0 Input│AMP'!$A$12:$Q$959,N$11+1,FALSE),0)</f>
        <v>0.05</v>
      </c>
      <c r="O122" s="46">
        <f>IFERROR(VLOOKUP($A122,'3.0 Input│AMP'!$A$12:$Q$959,O$11,FALSE),0)+IFERROR(VLOOKUP($A122,'3.1 Input│B&amp;T'!$A$13:$O$990,COLUMN(O122),FALSE),0)</f>
        <v>0</v>
      </c>
      <c r="P122" s="11"/>
      <c r="Q122" s="28">
        <f t="shared" si="1"/>
        <v>1</v>
      </c>
      <c r="R122" s="13"/>
    </row>
    <row r="123" spans="1:18" x14ac:dyDescent="0.25">
      <c r="A123" s="7">
        <f>IF(MAX($A$13:A122)+1&gt;MAX('3.1 Input│B&amp;T'!$A$13:$A$990),"-",MAX($A$13:A122)+1)</f>
        <v>111</v>
      </c>
      <c r="B123" s="7" t="str">
        <f>CONCATENATE(IFERROR(VLOOKUP($A123,'3.0 Input│AMP'!$A$12:$Q$959,2,FALSE),""),IFERROR(VLOOKUP($A123,'3.1 Input│B&amp;T'!$A$13:$L$990,2,FALSE),""))</f>
        <v>Dandenong Relocation</v>
      </c>
      <c r="C123" s="20" t="str">
        <f>IFERROR(IFERROR(VLOOKUP($A123,'3.0 Input│AMP'!$A$12:$Q$959,3,FALSE),VLOOKUP($A123,'3.1 Input│B&amp;T'!$A$13:$L$990,3,FALSE)),"-")</f>
        <v>APA</v>
      </c>
      <c r="D123" s="6">
        <v>1</v>
      </c>
      <c r="E123" s="7" t="str">
        <f>IFERROR(IFERROR(VLOOKUP($A123,'3.0 Input│AMP'!$A$12:$Q$959,4,FALSE),VLOOKUP($A123,'3.1 Input│B&amp;T'!$A$13:$L$990,3,FALSE)),"-")</f>
        <v>APA</v>
      </c>
      <c r="F123" s="38">
        <v>2016</v>
      </c>
      <c r="G123" s="21">
        <f>IFERROR(VLOOKUP($A123,'3.0 Input│AMP'!$A$12:$Q$959,COLUMN(G123),FALSE),0)+IFERROR(VLOOKUP($A123,'3.1 Input│B&amp;T'!$A$13:$L$990,COLUMN(G123),FALSE),0)</f>
        <v>0</v>
      </c>
      <c r="H123" s="21">
        <f>IFERROR(VLOOKUP($A123,'3.0 Input│AMP'!$A$12:$Q$959,COLUMN(H123),FALSE),0)+IFERROR(VLOOKUP($A123,'3.1 Input│B&amp;T'!$A$13:$L$990,COLUMN(H123),FALSE),0)</f>
        <v>0</v>
      </c>
      <c r="I123" s="21">
        <f>IFERROR(VLOOKUP($A123,'3.0 Input│AMP'!$A$12:$Q$959,COLUMN(I123),FALSE),0)+IFERROR(VLOOKUP($A123,'3.1 Input│B&amp;T'!$A$13:$L$990,COLUMN(I123),FALSE),0)</f>
        <v>0</v>
      </c>
      <c r="J123" s="21">
        <f>IFERROR(VLOOKUP($A123,'3.0 Input│AMP'!$A$12:$Q$959,COLUMN(J123),FALSE),0)+IFERROR(VLOOKUP($A123,'3.1 Input│B&amp;T'!$A$13:$L$990,COLUMN(J123),FALSE),0)</f>
        <v>0</v>
      </c>
      <c r="K123" s="21">
        <f>IFERROR(VLOOKUP($A123,'3.0 Input│AMP'!$A$12:$Q$959,COLUMN(K123),FALSE),0)+IFERROR(VLOOKUP($A123,'3.1 Input│B&amp;T'!$A$13:$L$990,COLUMN(K123),FALSE),0)</f>
        <v>0</v>
      </c>
      <c r="L123" s="46">
        <f>IFERROR(VLOOKUP($A123,'3.0 Input│AMP'!$A$12:$Q$959,L$11,FALSE),0)+IFERROR(VLOOKUP($A123,'3.1 Input│B&amp;T'!$A$13:$O$990,COLUMN(L123),FALSE),0)</f>
        <v>0.5</v>
      </c>
      <c r="M123" s="46">
        <f>IFERROR(VLOOKUP($A123,'3.0 Input│AMP'!$A$12:$Q$959,M$11,FALSE),0)+IFERROR(VLOOKUP($A123,'3.1 Input│B&amp;T'!$A$13:$O$990,COLUMN(M123),FALSE),0)</f>
        <v>0</v>
      </c>
      <c r="N123" s="46">
        <f>IFERROR(VLOOKUP($A123,'3.0 Input│AMP'!$A$12:$Q$959,N$11,FALSE),0)+IFERROR(VLOOKUP($A123,'3.1 Input│B&amp;T'!$A$13:$O$990,COLUMN(N123),FALSE),0)+IFERROR(VLOOKUP($A123,'3.0 Input│AMP'!$A$12:$Q$959,N$11+1,FALSE),0)</f>
        <v>0.5</v>
      </c>
      <c r="O123" s="46">
        <f>IFERROR(VLOOKUP($A123,'3.0 Input│AMP'!$A$12:$Q$959,O$11,FALSE),0)+IFERROR(VLOOKUP($A123,'3.1 Input│B&amp;T'!$A$13:$O$990,COLUMN(O123),FALSE),0)</f>
        <v>0</v>
      </c>
      <c r="P123" s="11"/>
      <c r="Q123" s="28">
        <f t="shared" si="1"/>
        <v>1</v>
      </c>
      <c r="R123" s="13"/>
    </row>
    <row r="124" spans="1:18" x14ac:dyDescent="0.25">
      <c r="A124" s="7" t="str">
        <f>IF(MAX($A$13:A123)+1&gt;MAX('3.1 Input│B&amp;T'!$A$13:$A$990),"-",MAX($A$13:A123)+1)</f>
        <v>-</v>
      </c>
      <c r="B124" s="7" t="str">
        <f>CONCATENATE(IFERROR(VLOOKUP($A124,'3.0 Input│AMP'!$A$12:$Q$959,2,FALSE),""),IFERROR(VLOOKUP($A124,'3.1 Input│B&amp;T'!$A$13:$L$990,2,FALSE),""))</f>
        <v/>
      </c>
      <c r="C124" s="20" t="str">
        <f>IFERROR(IFERROR(VLOOKUP($A124,'3.0 Input│AMP'!$A$12:$Q$959,3,FALSE),VLOOKUP($A124,'3.1 Input│B&amp;T'!$A$13:$L$990,3,FALSE)),"-")</f>
        <v>-</v>
      </c>
      <c r="D124" s="6">
        <v>1</v>
      </c>
      <c r="E124" s="7" t="str">
        <f>IFERROR(IFERROR(VLOOKUP($A124,'3.0 Input│AMP'!$A$12:$Q$959,4,FALSE),VLOOKUP($A124,'3.1 Input│B&amp;T'!$A$13:$L$990,3,FALSE)),"-")</f>
        <v>-</v>
      </c>
      <c r="F124" s="38">
        <v>2016</v>
      </c>
      <c r="G124" s="21">
        <f>IFERROR(VLOOKUP($A124,'3.0 Input│AMP'!$A$12:$Q$959,COLUMN(G124),FALSE),0)+IFERROR(VLOOKUP($A124,'3.1 Input│B&amp;T'!$A$13:$L$990,COLUMN(G124),FALSE),0)</f>
        <v>0</v>
      </c>
      <c r="H124" s="21">
        <f>IFERROR(VLOOKUP($A124,'3.0 Input│AMP'!$A$12:$Q$959,COLUMN(H124),FALSE),0)+IFERROR(VLOOKUP($A124,'3.1 Input│B&amp;T'!$A$13:$L$990,COLUMN(H124),FALSE),0)</f>
        <v>0</v>
      </c>
      <c r="I124" s="21">
        <f>IFERROR(VLOOKUP($A124,'3.0 Input│AMP'!$A$12:$Q$959,COLUMN(I124),FALSE),0)+IFERROR(VLOOKUP($A124,'3.1 Input│B&amp;T'!$A$13:$L$990,COLUMN(I124),FALSE),0)</f>
        <v>0</v>
      </c>
      <c r="J124" s="21">
        <f>IFERROR(VLOOKUP($A124,'3.0 Input│AMP'!$A$12:$Q$959,COLUMN(J124),FALSE),0)+IFERROR(VLOOKUP($A124,'3.1 Input│B&amp;T'!$A$13:$L$990,COLUMN(J124),FALSE),0)</f>
        <v>0</v>
      </c>
      <c r="K124" s="21">
        <f>IFERROR(VLOOKUP($A124,'3.0 Input│AMP'!$A$12:$Q$959,COLUMN(K124),FALSE),0)+IFERROR(VLOOKUP($A124,'3.1 Input│B&amp;T'!$A$13:$L$990,COLUMN(K124),FALSE),0)</f>
        <v>0</v>
      </c>
      <c r="L124" s="46">
        <f>IFERROR(VLOOKUP($A124,'3.0 Input│AMP'!$A$12:$Q$959,L$11,FALSE),0)+IFERROR(VLOOKUP($A124,'3.1 Input│B&amp;T'!$A$13:$O$990,COLUMN(L124),FALSE),0)</f>
        <v>0</v>
      </c>
      <c r="M124" s="46">
        <f>IFERROR(VLOOKUP($A124,'3.0 Input│AMP'!$A$12:$Q$959,M$11,FALSE),0)+IFERROR(VLOOKUP($A124,'3.1 Input│B&amp;T'!$A$13:$O$990,COLUMN(M124),FALSE),0)</f>
        <v>0</v>
      </c>
      <c r="N124" s="46">
        <f>IFERROR(VLOOKUP($A124,'3.0 Input│AMP'!$A$12:$Q$959,N$11,FALSE),0)+IFERROR(VLOOKUP($A124,'3.1 Input│B&amp;T'!$A$13:$O$990,COLUMN(N124),FALSE),0)+IFERROR(VLOOKUP($A124,'3.0 Input│AMP'!$A$12:$Q$959,N$11+1,FALSE),0)</f>
        <v>0</v>
      </c>
      <c r="O124" s="46">
        <f>IFERROR(VLOOKUP($A124,'3.0 Input│AMP'!$A$12:$Q$959,O$11,FALSE),0)+IFERROR(VLOOKUP($A124,'3.1 Input│B&amp;T'!$A$13:$O$990,COLUMN(O124),FALSE),0)</f>
        <v>0</v>
      </c>
      <c r="P124" s="11"/>
      <c r="Q124" s="28">
        <f t="shared" si="1"/>
        <v>0</v>
      </c>
      <c r="R124" s="13"/>
    </row>
    <row r="125" spans="1:18" x14ac:dyDescent="0.25">
      <c r="A125" s="7" t="str">
        <f>IF(MAX($A$13:A124)+1&gt;MAX('3.1 Input│B&amp;T'!$A$13:$A$990),"-",MAX($A$13:A124)+1)</f>
        <v>-</v>
      </c>
      <c r="B125" s="7" t="str">
        <f>CONCATENATE(IFERROR(VLOOKUP($A125,'3.0 Input│AMP'!$A$12:$Q$959,2,FALSE),""),IFERROR(VLOOKUP($A125,'3.1 Input│B&amp;T'!$A$13:$L$990,2,FALSE),""))</f>
        <v/>
      </c>
      <c r="C125" s="20" t="str">
        <f>IFERROR(IFERROR(VLOOKUP($A125,'3.0 Input│AMP'!$A$12:$Q$959,3,FALSE),VLOOKUP($A125,'3.1 Input│B&amp;T'!$A$13:$L$990,3,FALSE)),"-")</f>
        <v>-</v>
      </c>
      <c r="D125" s="6">
        <v>1</v>
      </c>
      <c r="E125" s="7" t="str">
        <f>IFERROR(IFERROR(VLOOKUP($A125,'3.0 Input│AMP'!$A$12:$Q$959,4,FALSE),VLOOKUP($A125,'3.1 Input│B&amp;T'!$A$13:$L$990,3,FALSE)),"-")</f>
        <v>-</v>
      </c>
      <c r="F125" s="38">
        <v>2016</v>
      </c>
      <c r="G125" s="21">
        <f>IFERROR(VLOOKUP($A125,'3.0 Input│AMP'!$A$12:$Q$959,COLUMN(G125),FALSE),0)+IFERROR(VLOOKUP($A125,'3.1 Input│B&amp;T'!$A$13:$L$990,COLUMN(G125),FALSE),0)</f>
        <v>0</v>
      </c>
      <c r="H125" s="21">
        <f>IFERROR(VLOOKUP($A125,'3.0 Input│AMP'!$A$12:$Q$959,COLUMN(H125),FALSE),0)+IFERROR(VLOOKUP($A125,'3.1 Input│B&amp;T'!$A$13:$L$990,COLUMN(H125),FALSE),0)</f>
        <v>0</v>
      </c>
      <c r="I125" s="21">
        <f>IFERROR(VLOOKUP($A125,'3.0 Input│AMP'!$A$12:$Q$959,COLUMN(I125),FALSE),0)+IFERROR(VLOOKUP($A125,'3.1 Input│B&amp;T'!$A$13:$L$990,COLUMN(I125),FALSE),0)</f>
        <v>0</v>
      </c>
      <c r="J125" s="21">
        <f>IFERROR(VLOOKUP($A125,'3.0 Input│AMP'!$A$12:$Q$959,COLUMN(J125),FALSE),0)+IFERROR(VLOOKUP($A125,'3.1 Input│B&amp;T'!$A$13:$L$990,COLUMN(J125),FALSE),0)</f>
        <v>0</v>
      </c>
      <c r="K125" s="21">
        <f>IFERROR(VLOOKUP($A125,'3.0 Input│AMP'!$A$12:$Q$959,COLUMN(K125),FALSE),0)+IFERROR(VLOOKUP($A125,'3.1 Input│B&amp;T'!$A$13:$L$990,COLUMN(K125),FALSE),0)</f>
        <v>0</v>
      </c>
      <c r="L125" s="46">
        <f>IFERROR(VLOOKUP($A125,'3.0 Input│AMP'!$A$12:$Q$959,L$11,FALSE),0)+IFERROR(VLOOKUP($A125,'3.1 Input│B&amp;T'!$A$13:$O$990,COLUMN(L125),FALSE),0)</f>
        <v>0</v>
      </c>
      <c r="M125" s="46">
        <f>IFERROR(VLOOKUP($A125,'3.0 Input│AMP'!$A$12:$Q$959,M$11,FALSE),0)+IFERROR(VLOOKUP($A125,'3.1 Input│B&amp;T'!$A$13:$O$990,COLUMN(M125),FALSE),0)</f>
        <v>0</v>
      </c>
      <c r="N125" s="46">
        <f>IFERROR(VLOOKUP($A125,'3.0 Input│AMP'!$A$12:$Q$959,N$11,FALSE),0)+IFERROR(VLOOKUP($A125,'3.1 Input│B&amp;T'!$A$13:$O$990,COLUMN(N125),FALSE),0)+IFERROR(VLOOKUP($A125,'3.0 Input│AMP'!$A$12:$Q$959,N$11+1,FALSE),0)</f>
        <v>0</v>
      </c>
      <c r="O125" s="46">
        <f>IFERROR(VLOOKUP($A125,'3.0 Input│AMP'!$A$12:$Q$959,O$11,FALSE),0)+IFERROR(VLOOKUP($A125,'3.1 Input│B&amp;T'!$A$13:$O$990,COLUMN(O125),FALSE),0)</f>
        <v>0</v>
      </c>
      <c r="P125" s="11"/>
      <c r="Q125" s="28">
        <f t="shared" si="1"/>
        <v>0</v>
      </c>
      <c r="R125" s="13"/>
    </row>
    <row r="126" spans="1:18" x14ac:dyDescent="0.25">
      <c r="A126" s="7" t="str">
        <f>IF(MAX($A$13:A125)+1&gt;MAX('3.1 Input│B&amp;T'!$A$13:$A$990),"-",MAX($A$13:A125)+1)</f>
        <v>-</v>
      </c>
      <c r="B126" s="7" t="str">
        <f>CONCATENATE(IFERROR(VLOOKUP($A126,'3.0 Input│AMP'!$A$12:$Q$959,2,FALSE),""),IFERROR(VLOOKUP($A126,'3.1 Input│B&amp;T'!$A$13:$L$990,2,FALSE),""))</f>
        <v/>
      </c>
      <c r="C126" s="20" t="str">
        <f>IFERROR(IFERROR(VLOOKUP($A126,'3.0 Input│AMP'!$A$12:$Q$959,3,FALSE),VLOOKUP($A126,'3.1 Input│B&amp;T'!$A$13:$L$990,3,FALSE)),"-")</f>
        <v>-</v>
      </c>
      <c r="D126" s="6">
        <v>1</v>
      </c>
      <c r="E126" s="7" t="str">
        <f>IFERROR(IFERROR(VLOOKUP($A126,'3.0 Input│AMP'!$A$12:$Q$959,4,FALSE),VLOOKUP($A126,'3.1 Input│B&amp;T'!$A$13:$L$990,3,FALSE)),"-")</f>
        <v>-</v>
      </c>
      <c r="F126" s="38">
        <v>2016</v>
      </c>
      <c r="G126" s="21">
        <f>IFERROR(VLOOKUP($A126,'3.0 Input│AMP'!$A$12:$Q$959,COLUMN(G126),FALSE),0)+IFERROR(VLOOKUP($A126,'3.1 Input│B&amp;T'!$A$13:$L$990,COLUMN(G126),FALSE),0)</f>
        <v>0</v>
      </c>
      <c r="H126" s="21">
        <f>IFERROR(VLOOKUP($A126,'3.0 Input│AMP'!$A$12:$Q$959,COLUMN(H126),FALSE),0)+IFERROR(VLOOKUP($A126,'3.1 Input│B&amp;T'!$A$13:$L$990,COLUMN(H126),FALSE),0)</f>
        <v>0</v>
      </c>
      <c r="I126" s="21">
        <f>IFERROR(VLOOKUP($A126,'3.0 Input│AMP'!$A$12:$Q$959,COLUMN(I126),FALSE),0)+IFERROR(VLOOKUP($A126,'3.1 Input│B&amp;T'!$A$13:$L$990,COLUMN(I126),FALSE),0)</f>
        <v>0</v>
      </c>
      <c r="J126" s="21">
        <f>IFERROR(VLOOKUP($A126,'3.0 Input│AMP'!$A$12:$Q$959,COLUMN(J126),FALSE),0)+IFERROR(VLOOKUP($A126,'3.1 Input│B&amp;T'!$A$13:$L$990,COLUMN(J126),FALSE),0)</f>
        <v>0</v>
      </c>
      <c r="K126" s="21">
        <f>IFERROR(VLOOKUP($A126,'3.0 Input│AMP'!$A$12:$Q$959,COLUMN(K126),FALSE),0)+IFERROR(VLOOKUP($A126,'3.1 Input│B&amp;T'!$A$13:$L$990,COLUMN(K126),FALSE),0)</f>
        <v>0</v>
      </c>
      <c r="L126" s="46">
        <f>IFERROR(VLOOKUP($A126,'3.0 Input│AMP'!$A$12:$Q$959,L$11,FALSE),0)+IFERROR(VLOOKUP($A126,'3.1 Input│B&amp;T'!$A$13:$O$990,COLUMN(L126),FALSE),0)</f>
        <v>0</v>
      </c>
      <c r="M126" s="46">
        <f>IFERROR(VLOOKUP($A126,'3.0 Input│AMP'!$A$12:$Q$959,M$11,FALSE),0)+IFERROR(VLOOKUP($A126,'3.1 Input│B&amp;T'!$A$13:$O$990,COLUMN(M126),FALSE),0)</f>
        <v>0</v>
      </c>
      <c r="N126" s="46">
        <f>IFERROR(VLOOKUP($A126,'3.0 Input│AMP'!$A$12:$Q$959,N$11,FALSE),0)+IFERROR(VLOOKUP($A126,'3.1 Input│B&amp;T'!$A$13:$O$990,COLUMN(N126),FALSE),0)+IFERROR(VLOOKUP($A126,'3.0 Input│AMP'!$A$12:$Q$959,N$11+1,FALSE),0)</f>
        <v>0</v>
      </c>
      <c r="O126" s="46">
        <f>IFERROR(VLOOKUP($A126,'3.0 Input│AMP'!$A$12:$Q$959,O$11,FALSE),0)+IFERROR(VLOOKUP($A126,'3.1 Input│B&amp;T'!$A$13:$O$990,COLUMN(O126),FALSE),0)</f>
        <v>0</v>
      </c>
      <c r="P126" s="11"/>
      <c r="Q126" s="28">
        <f t="shared" si="1"/>
        <v>0</v>
      </c>
      <c r="R126" s="13"/>
    </row>
    <row r="127" spans="1:18" x14ac:dyDescent="0.25">
      <c r="A127" s="7" t="str">
        <f>IF(MAX($A$13:A126)+1&gt;MAX('3.1 Input│B&amp;T'!$A$13:$A$990),"-",MAX($A$13:A126)+1)</f>
        <v>-</v>
      </c>
      <c r="B127" s="7" t="str">
        <f>CONCATENATE(IFERROR(VLOOKUP($A127,'3.0 Input│AMP'!$A$12:$Q$959,2,FALSE),""),IFERROR(VLOOKUP($A127,'3.1 Input│B&amp;T'!$A$13:$L$990,2,FALSE),""))</f>
        <v/>
      </c>
      <c r="C127" s="20" t="str">
        <f>IFERROR(IFERROR(VLOOKUP($A127,'3.0 Input│AMP'!$A$12:$Q$959,3,FALSE),VLOOKUP($A127,'3.1 Input│B&amp;T'!$A$13:$L$990,3,FALSE)),"-")</f>
        <v>-</v>
      </c>
      <c r="D127" s="6">
        <v>1</v>
      </c>
      <c r="E127" s="7" t="str">
        <f>IFERROR(IFERROR(VLOOKUP($A127,'3.0 Input│AMP'!$A$12:$Q$959,4,FALSE),VLOOKUP($A127,'3.1 Input│B&amp;T'!$A$13:$L$990,3,FALSE)),"-")</f>
        <v>-</v>
      </c>
      <c r="F127" s="38">
        <v>2016</v>
      </c>
      <c r="G127" s="21">
        <f>IFERROR(VLOOKUP($A127,'3.0 Input│AMP'!$A$12:$Q$959,COLUMN(G127),FALSE),0)+IFERROR(VLOOKUP($A127,'3.1 Input│B&amp;T'!$A$13:$L$990,COLUMN(G127),FALSE),0)</f>
        <v>0</v>
      </c>
      <c r="H127" s="21">
        <f>IFERROR(VLOOKUP($A127,'3.0 Input│AMP'!$A$12:$Q$959,COLUMN(H127),FALSE),0)+IFERROR(VLOOKUP($A127,'3.1 Input│B&amp;T'!$A$13:$L$990,COLUMN(H127),FALSE),0)</f>
        <v>0</v>
      </c>
      <c r="I127" s="21">
        <f>IFERROR(VLOOKUP($A127,'3.0 Input│AMP'!$A$12:$Q$959,COLUMN(I127),FALSE),0)+IFERROR(VLOOKUP($A127,'3.1 Input│B&amp;T'!$A$13:$L$990,COLUMN(I127),FALSE),0)</f>
        <v>0</v>
      </c>
      <c r="J127" s="21">
        <f>IFERROR(VLOOKUP($A127,'3.0 Input│AMP'!$A$12:$Q$959,COLUMN(J127),FALSE),0)+IFERROR(VLOOKUP($A127,'3.1 Input│B&amp;T'!$A$13:$L$990,COLUMN(J127),FALSE),0)</f>
        <v>0</v>
      </c>
      <c r="K127" s="21">
        <f>IFERROR(VLOOKUP($A127,'3.0 Input│AMP'!$A$12:$Q$959,COLUMN(K127),FALSE),0)+IFERROR(VLOOKUP($A127,'3.1 Input│B&amp;T'!$A$13:$L$990,COLUMN(K127),FALSE),0)</f>
        <v>0</v>
      </c>
      <c r="L127" s="46">
        <f>IFERROR(VLOOKUP($A127,'3.0 Input│AMP'!$A$12:$Q$959,L$11,FALSE),0)+IFERROR(VLOOKUP($A127,'3.1 Input│B&amp;T'!$A$13:$O$990,COLUMN(L127),FALSE),0)</f>
        <v>0</v>
      </c>
      <c r="M127" s="46">
        <f>IFERROR(VLOOKUP($A127,'3.0 Input│AMP'!$A$12:$Q$959,M$11,FALSE),0)+IFERROR(VLOOKUP($A127,'3.1 Input│B&amp;T'!$A$13:$O$990,COLUMN(M127),FALSE),0)</f>
        <v>0</v>
      </c>
      <c r="N127" s="46">
        <f>IFERROR(VLOOKUP($A127,'3.0 Input│AMP'!$A$12:$Q$959,N$11,FALSE),0)+IFERROR(VLOOKUP($A127,'3.1 Input│B&amp;T'!$A$13:$O$990,COLUMN(N127),FALSE),0)+IFERROR(VLOOKUP($A127,'3.0 Input│AMP'!$A$12:$Q$959,N$11+1,FALSE),0)</f>
        <v>0</v>
      </c>
      <c r="O127" s="46">
        <f>IFERROR(VLOOKUP($A127,'3.0 Input│AMP'!$A$12:$Q$959,O$11,FALSE),0)+IFERROR(VLOOKUP($A127,'3.1 Input│B&amp;T'!$A$13:$O$990,COLUMN(O127),FALSE),0)</f>
        <v>0</v>
      </c>
      <c r="P127" s="11"/>
      <c r="Q127" s="28">
        <f t="shared" si="1"/>
        <v>0</v>
      </c>
      <c r="R127" s="13"/>
    </row>
    <row r="128" spans="1:18" x14ac:dyDescent="0.25">
      <c r="A128" s="7" t="str">
        <f>IF(MAX($A$13:A127)+1&gt;MAX('3.1 Input│B&amp;T'!$A$13:$A$990),"-",MAX($A$13:A127)+1)</f>
        <v>-</v>
      </c>
      <c r="B128" s="7" t="str">
        <f>CONCATENATE(IFERROR(VLOOKUP($A128,'3.0 Input│AMP'!$A$12:$Q$959,2,FALSE),""),IFERROR(VLOOKUP($A128,'3.1 Input│B&amp;T'!$A$13:$L$990,2,FALSE),""))</f>
        <v/>
      </c>
      <c r="C128" s="20" t="str">
        <f>IFERROR(IFERROR(VLOOKUP($A128,'3.0 Input│AMP'!$A$12:$Q$959,3,FALSE),VLOOKUP($A128,'3.1 Input│B&amp;T'!$A$13:$L$990,3,FALSE)),"-")</f>
        <v>-</v>
      </c>
      <c r="D128" s="6">
        <v>1</v>
      </c>
      <c r="E128" s="7" t="str">
        <f>IFERROR(IFERROR(VLOOKUP($A128,'3.0 Input│AMP'!$A$12:$Q$959,4,FALSE),VLOOKUP($A128,'3.1 Input│B&amp;T'!$A$13:$L$990,3,FALSE)),"-")</f>
        <v>-</v>
      </c>
      <c r="F128" s="38">
        <v>2016</v>
      </c>
      <c r="G128" s="21">
        <f>IFERROR(VLOOKUP($A128,'3.0 Input│AMP'!$A$12:$Q$959,COLUMN(G128),FALSE),0)+IFERROR(VLOOKUP($A128,'3.1 Input│B&amp;T'!$A$13:$L$990,COLUMN(G128),FALSE),0)</f>
        <v>0</v>
      </c>
      <c r="H128" s="21">
        <f>IFERROR(VLOOKUP($A128,'3.0 Input│AMP'!$A$12:$Q$959,COLUMN(H128),FALSE),0)+IFERROR(VLOOKUP($A128,'3.1 Input│B&amp;T'!$A$13:$L$990,COLUMN(H128),FALSE),0)</f>
        <v>0</v>
      </c>
      <c r="I128" s="21">
        <f>IFERROR(VLOOKUP($A128,'3.0 Input│AMP'!$A$12:$Q$959,COLUMN(I128),FALSE),0)+IFERROR(VLOOKUP($A128,'3.1 Input│B&amp;T'!$A$13:$L$990,COLUMN(I128),FALSE),0)</f>
        <v>0</v>
      </c>
      <c r="J128" s="21">
        <f>IFERROR(VLOOKUP($A128,'3.0 Input│AMP'!$A$12:$Q$959,COLUMN(J128),FALSE),0)+IFERROR(VLOOKUP($A128,'3.1 Input│B&amp;T'!$A$13:$L$990,COLUMN(J128),FALSE),0)</f>
        <v>0</v>
      </c>
      <c r="K128" s="21">
        <f>IFERROR(VLOOKUP($A128,'3.0 Input│AMP'!$A$12:$Q$959,COLUMN(K128),FALSE),0)+IFERROR(VLOOKUP($A128,'3.1 Input│B&amp;T'!$A$13:$L$990,COLUMN(K128),FALSE),0)</f>
        <v>0</v>
      </c>
      <c r="L128" s="46">
        <f>IFERROR(VLOOKUP($A128,'3.0 Input│AMP'!$A$12:$Q$959,L$11,FALSE),0)+IFERROR(VLOOKUP($A128,'3.1 Input│B&amp;T'!$A$13:$O$990,COLUMN(L128),FALSE),0)</f>
        <v>0</v>
      </c>
      <c r="M128" s="46">
        <f>IFERROR(VLOOKUP($A128,'3.0 Input│AMP'!$A$12:$Q$959,M$11,FALSE),0)+IFERROR(VLOOKUP($A128,'3.1 Input│B&amp;T'!$A$13:$O$990,COLUMN(M128),FALSE),0)</f>
        <v>0</v>
      </c>
      <c r="N128" s="46">
        <f>IFERROR(VLOOKUP($A128,'3.0 Input│AMP'!$A$12:$Q$959,N$11,FALSE),0)+IFERROR(VLOOKUP($A128,'3.1 Input│B&amp;T'!$A$13:$O$990,COLUMN(N128),FALSE),0)+IFERROR(VLOOKUP($A128,'3.0 Input│AMP'!$A$12:$Q$959,N$11+1,FALSE),0)</f>
        <v>0</v>
      </c>
      <c r="O128" s="46">
        <f>IFERROR(VLOOKUP($A128,'3.0 Input│AMP'!$A$12:$Q$959,O$11,FALSE),0)+IFERROR(VLOOKUP($A128,'3.1 Input│B&amp;T'!$A$13:$O$990,COLUMN(O128),FALSE),0)</f>
        <v>0</v>
      </c>
      <c r="P128" s="11"/>
      <c r="Q128" s="28">
        <f t="shared" si="1"/>
        <v>0</v>
      </c>
      <c r="R128" s="13"/>
    </row>
    <row r="129" spans="1:18" x14ac:dyDescent="0.25">
      <c r="A129" s="7" t="str">
        <f>IF(MAX($A$13:A128)+1&gt;MAX('3.1 Input│B&amp;T'!$A$13:$A$990),"-",MAX($A$13:A128)+1)</f>
        <v>-</v>
      </c>
      <c r="B129" s="7" t="str">
        <f>CONCATENATE(IFERROR(VLOOKUP($A129,'3.0 Input│AMP'!$A$12:$Q$959,2,FALSE),""),IFERROR(VLOOKUP($A129,'3.1 Input│B&amp;T'!$A$13:$L$990,2,FALSE),""))</f>
        <v/>
      </c>
      <c r="C129" s="20" t="str">
        <f>IFERROR(IFERROR(VLOOKUP($A129,'3.0 Input│AMP'!$A$12:$Q$959,3,FALSE),VLOOKUP($A129,'3.1 Input│B&amp;T'!$A$13:$L$990,3,FALSE)),"-")</f>
        <v>-</v>
      </c>
      <c r="D129" s="6">
        <v>1</v>
      </c>
      <c r="E129" s="7" t="str">
        <f>IFERROR(IFERROR(VLOOKUP($A129,'3.0 Input│AMP'!$A$12:$Q$959,4,FALSE),VLOOKUP($A129,'3.1 Input│B&amp;T'!$A$13:$L$990,3,FALSE)),"-")</f>
        <v>-</v>
      </c>
      <c r="F129" s="38">
        <v>2016</v>
      </c>
      <c r="G129" s="21">
        <f>IFERROR(VLOOKUP($A129,'3.0 Input│AMP'!$A$12:$Q$959,COLUMN(G129),FALSE),0)+IFERROR(VLOOKUP($A129,'3.1 Input│B&amp;T'!$A$13:$L$990,COLUMN(G129),FALSE),0)</f>
        <v>0</v>
      </c>
      <c r="H129" s="21">
        <f>IFERROR(VLOOKUP($A129,'3.0 Input│AMP'!$A$12:$Q$959,COLUMN(H129),FALSE),0)+IFERROR(VLOOKUP($A129,'3.1 Input│B&amp;T'!$A$13:$L$990,COLUMN(H129),FALSE),0)</f>
        <v>0</v>
      </c>
      <c r="I129" s="21">
        <f>IFERROR(VLOOKUP($A129,'3.0 Input│AMP'!$A$12:$Q$959,COLUMN(I129),FALSE),0)+IFERROR(VLOOKUP($A129,'3.1 Input│B&amp;T'!$A$13:$L$990,COLUMN(I129),FALSE),0)</f>
        <v>0</v>
      </c>
      <c r="J129" s="21">
        <f>IFERROR(VLOOKUP($A129,'3.0 Input│AMP'!$A$12:$Q$959,COLUMN(J129),FALSE),0)+IFERROR(VLOOKUP($A129,'3.1 Input│B&amp;T'!$A$13:$L$990,COLUMN(J129),FALSE),0)</f>
        <v>0</v>
      </c>
      <c r="K129" s="21">
        <f>IFERROR(VLOOKUP($A129,'3.0 Input│AMP'!$A$12:$Q$959,COLUMN(K129),FALSE),0)+IFERROR(VLOOKUP($A129,'3.1 Input│B&amp;T'!$A$13:$L$990,COLUMN(K129),FALSE),0)</f>
        <v>0</v>
      </c>
      <c r="L129" s="46">
        <f>IFERROR(VLOOKUP($A129,'3.0 Input│AMP'!$A$12:$Q$959,L$11,FALSE),0)+IFERROR(VLOOKUP($A129,'3.1 Input│B&amp;T'!$A$13:$O$990,COLUMN(L129),FALSE),0)</f>
        <v>0</v>
      </c>
      <c r="M129" s="46">
        <f>IFERROR(VLOOKUP($A129,'3.0 Input│AMP'!$A$12:$Q$959,M$11,FALSE),0)+IFERROR(VLOOKUP($A129,'3.1 Input│B&amp;T'!$A$13:$O$990,COLUMN(M129),FALSE),0)</f>
        <v>0</v>
      </c>
      <c r="N129" s="46">
        <f>IFERROR(VLOOKUP($A129,'3.0 Input│AMP'!$A$12:$Q$959,N$11,FALSE),0)+IFERROR(VLOOKUP($A129,'3.1 Input│B&amp;T'!$A$13:$O$990,COLUMN(N129),FALSE),0)+IFERROR(VLOOKUP($A129,'3.0 Input│AMP'!$A$12:$Q$959,N$11+1,FALSE),0)</f>
        <v>0</v>
      </c>
      <c r="O129" s="46">
        <f>IFERROR(VLOOKUP($A129,'3.0 Input│AMP'!$A$12:$Q$959,O$11,FALSE),0)+IFERROR(VLOOKUP($A129,'3.1 Input│B&amp;T'!$A$13:$O$990,COLUMN(O129),FALSE),0)</f>
        <v>0</v>
      </c>
      <c r="P129" s="11"/>
      <c r="Q129" s="28">
        <f t="shared" si="1"/>
        <v>0</v>
      </c>
      <c r="R129" s="13"/>
    </row>
    <row r="130" spans="1:18" x14ac:dyDescent="0.25">
      <c r="A130" s="7" t="str">
        <f>IF(MAX($A$13:A129)+1&gt;MAX('3.1 Input│B&amp;T'!$A$13:$A$990),"-",MAX($A$13:A129)+1)</f>
        <v>-</v>
      </c>
      <c r="B130" s="7" t="str">
        <f>CONCATENATE(IFERROR(VLOOKUP($A130,'3.0 Input│AMP'!$A$12:$Q$959,2,FALSE),""),IFERROR(VLOOKUP($A130,'3.1 Input│B&amp;T'!$A$13:$L$990,2,FALSE),""))</f>
        <v/>
      </c>
      <c r="C130" s="20" t="str">
        <f>IFERROR(IFERROR(VLOOKUP($A130,'3.0 Input│AMP'!$A$12:$Q$959,3,FALSE),VLOOKUP($A130,'3.1 Input│B&amp;T'!$A$13:$L$990,3,FALSE)),"-")</f>
        <v>-</v>
      </c>
      <c r="D130" s="6">
        <v>1</v>
      </c>
      <c r="E130" s="7" t="str">
        <f>IFERROR(IFERROR(VLOOKUP($A130,'3.0 Input│AMP'!$A$12:$Q$959,4,FALSE),VLOOKUP($A130,'3.1 Input│B&amp;T'!$A$13:$L$990,3,FALSE)),"-")</f>
        <v>-</v>
      </c>
      <c r="F130" s="38">
        <v>2016</v>
      </c>
      <c r="G130" s="21">
        <f>IFERROR(VLOOKUP($A130,'3.0 Input│AMP'!$A$12:$Q$959,COLUMN(G130),FALSE),0)+IFERROR(VLOOKUP($A130,'3.1 Input│B&amp;T'!$A$13:$L$990,COLUMN(G130),FALSE),0)</f>
        <v>0</v>
      </c>
      <c r="H130" s="21">
        <f>IFERROR(VLOOKUP($A130,'3.0 Input│AMP'!$A$12:$Q$959,COLUMN(H130),FALSE),0)+IFERROR(VLOOKUP($A130,'3.1 Input│B&amp;T'!$A$13:$L$990,COLUMN(H130),FALSE),0)</f>
        <v>0</v>
      </c>
      <c r="I130" s="21">
        <f>IFERROR(VLOOKUP($A130,'3.0 Input│AMP'!$A$12:$Q$959,COLUMN(I130),FALSE),0)+IFERROR(VLOOKUP($A130,'3.1 Input│B&amp;T'!$A$13:$L$990,COLUMN(I130),FALSE),0)</f>
        <v>0</v>
      </c>
      <c r="J130" s="21">
        <f>IFERROR(VLOOKUP($A130,'3.0 Input│AMP'!$A$12:$Q$959,COLUMN(J130),FALSE),0)+IFERROR(VLOOKUP($A130,'3.1 Input│B&amp;T'!$A$13:$L$990,COLUMN(J130),FALSE),0)</f>
        <v>0</v>
      </c>
      <c r="K130" s="21">
        <f>IFERROR(VLOOKUP($A130,'3.0 Input│AMP'!$A$12:$Q$959,COLUMN(K130),FALSE),0)+IFERROR(VLOOKUP($A130,'3.1 Input│B&amp;T'!$A$13:$L$990,COLUMN(K130),FALSE),0)</f>
        <v>0</v>
      </c>
      <c r="L130" s="46">
        <f>IFERROR(VLOOKUP($A130,'3.0 Input│AMP'!$A$12:$Q$959,L$11,FALSE),0)+IFERROR(VLOOKUP($A130,'3.1 Input│B&amp;T'!$A$13:$O$990,COLUMN(L130),FALSE),0)</f>
        <v>0</v>
      </c>
      <c r="M130" s="46">
        <f>IFERROR(VLOOKUP($A130,'3.0 Input│AMP'!$A$12:$Q$959,M$11,FALSE),0)+IFERROR(VLOOKUP($A130,'3.1 Input│B&amp;T'!$A$13:$O$990,COLUMN(M130),FALSE),0)</f>
        <v>0</v>
      </c>
      <c r="N130" s="46">
        <f>IFERROR(VLOOKUP($A130,'3.0 Input│AMP'!$A$12:$Q$959,N$11,FALSE),0)+IFERROR(VLOOKUP($A130,'3.1 Input│B&amp;T'!$A$13:$O$990,COLUMN(N130),FALSE),0)+IFERROR(VLOOKUP($A130,'3.0 Input│AMP'!$A$12:$Q$959,N$11+1,FALSE),0)</f>
        <v>0</v>
      </c>
      <c r="O130" s="46">
        <f>IFERROR(VLOOKUP($A130,'3.0 Input│AMP'!$A$12:$Q$959,O$11,FALSE),0)+IFERROR(VLOOKUP($A130,'3.1 Input│B&amp;T'!$A$13:$O$990,COLUMN(O130),FALSE),0)</f>
        <v>0</v>
      </c>
      <c r="P130" s="11"/>
      <c r="Q130" s="28">
        <f t="shared" si="1"/>
        <v>0</v>
      </c>
      <c r="R130" s="13"/>
    </row>
    <row r="131" spans="1:18" x14ac:dyDescent="0.25">
      <c r="A131" s="7" t="str">
        <f>IF(MAX($A$13:A130)+1&gt;MAX('3.1 Input│B&amp;T'!$A$13:$A$990),"-",MAX($A$13:A130)+1)</f>
        <v>-</v>
      </c>
      <c r="B131" s="7" t="str">
        <f>CONCATENATE(IFERROR(VLOOKUP($A131,'3.0 Input│AMP'!$A$12:$Q$959,2,FALSE),""),IFERROR(VLOOKUP($A131,'3.1 Input│B&amp;T'!$A$13:$L$990,2,FALSE),""))</f>
        <v/>
      </c>
      <c r="C131" s="20" t="str">
        <f>IFERROR(IFERROR(VLOOKUP($A131,'3.0 Input│AMP'!$A$12:$Q$959,3,FALSE),VLOOKUP($A131,'3.1 Input│B&amp;T'!$A$13:$L$990,3,FALSE)),"-")</f>
        <v>-</v>
      </c>
      <c r="D131" s="6">
        <v>1</v>
      </c>
      <c r="E131" s="7" t="str">
        <f>IFERROR(IFERROR(VLOOKUP($A131,'3.0 Input│AMP'!$A$12:$Q$959,4,FALSE),VLOOKUP($A131,'3.1 Input│B&amp;T'!$A$13:$L$990,3,FALSE)),"-")</f>
        <v>-</v>
      </c>
      <c r="F131" s="38">
        <v>2016</v>
      </c>
      <c r="G131" s="21">
        <f>IFERROR(VLOOKUP($A131,'3.0 Input│AMP'!$A$12:$Q$959,COLUMN(G131),FALSE),0)+IFERROR(VLOOKUP($A131,'3.1 Input│B&amp;T'!$A$13:$L$990,COLUMN(G131),FALSE),0)</f>
        <v>0</v>
      </c>
      <c r="H131" s="21">
        <f>IFERROR(VLOOKUP($A131,'3.0 Input│AMP'!$A$12:$Q$959,COLUMN(H131),FALSE),0)+IFERROR(VLOOKUP($A131,'3.1 Input│B&amp;T'!$A$13:$L$990,COLUMN(H131),FALSE),0)</f>
        <v>0</v>
      </c>
      <c r="I131" s="21">
        <f>IFERROR(VLOOKUP($A131,'3.0 Input│AMP'!$A$12:$Q$959,COLUMN(I131),FALSE),0)+IFERROR(VLOOKUP($A131,'3.1 Input│B&amp;T'!$A$13:$L$990,COLUMN(I131),FALSE),0)</f>
        <v>0</v>
      </c>
      <c r="J131" s="21">
        <f>IFERROR(VLOOKUP($A131,'3.0 Input│AMP'!$A$12:$Q$959,COLUMN(J131),FALSE),0)+IFERROR(VLOOKUP($A131,'3.1 Input│B&amp;T'!$A$13:$L$990,COLUMN(J131),FALSE),0)</f>
        <v>0</v>
      </c>
      <c r="K131" s="21">
        <f>IFERROR(VLOOKUP($A131,'3.0 Input│AMP'!$A$12:$Q$959,COLUMN(K131),FALSE),0)+IFERROR(VLOOKUP($A131,'3.1 Input│B&amp;T'!$A$13:$L$990,COLUMN(K131),FALSE),0)</f>
        <v>0</v>
      </c>
      <c r="L131" s="46">
        <f>IFERROR(VLOOKUP($A131,'3.0 Input│AMP'!$A$12:$Q$959,L$11,FALSE),0)+IFERROR(VLOOKUP($A131,'3.1 Input│B&amp;T'!$A$13:$O$990,COLUMN(L131),FALSE),0)</f>
        <v>0</v>
      </c>
      <c r="M131" s="46">
        <f>IFERROR(VLOOKUP($A131,'3.0 Input│AMP'!$A$12:$Q$959,M$11,FALSE),0)+IFERROR(VLOOKUP($A131,'3.1 Input│B&amp;T'!$A$13:$O$990,COLUMN(M131),FALSE),0)</f>
        <v>0</v>
      </c>
      <c r="N131" s="46">
        <f>IFERROR(VLOOKUP($A131,'3.0 Input│AMP'!$A$12:$Q$959,N$11,FALSE),0)+IFERROR(VLOOKUP($A131,'3.1 Input│B&amp;T'!$A$13:$O$990,COLUMN(N131),FALSE),0)+IFERROR(VLOOKUP($A131,'3.0 Input│AMP'!$A$12:$Q$959,N$11+1,FALSE),0)</f>
        <v>0</v>
      </c>
      <c r="O131" s="46">
        <f>IFERROR(VLOOKUP($A131,'3.0 Input│AMP'!$A$12:$Q$959,O$11,FALSE),0)+IFERROR(VLOOKUP($A131,'3.1 Input│B&amp;T'!$A$13:$O$990,COLUMN(O131),FALSE),0)</f>
        <v>0</v>
      </c>
      <c r="P131" s="11"/>
      <c r="Q131" s="28">
        <f t="shared" si="1"/>
        <v>0</v>
      </c>
      <c r="R131" s="13"/>
    </row>
    <row r="132" spans="1:18" x14ac:dyDescent="0.25">
      <c r="A132" s="7" t="str">
        <f>IF(MAX($A$13:A131)+1&gt;MAX('3.1 Input│B&amp;T'!$A$13:$A$990),"-",MAX($A$13:A131)+1)</f>
        <v>-</v>
      </c>
      <c r="B132" s="7" t="str">
        <f>CONCATENATE(IFERROR(VLOOKUP($A132,'3.0 Input│AMP'!$A$12:$Q$959,2,FALSE),""),IFERROR(VLOOKUP($A132,'3.1 Input│B&amp;T'!$A$13:$L$990,2,FALSE),""))</f>
        <v/>
      </c>
      <c r="C132" s="20" t="str">
        <f>IFERROR(IFERROR(VLOOKUP($A132,'3.0 Input│AMP'!$A$12:$Q$959,3,FALSE),VLOOKUP($A132,'3.1 Input│B&amp;T'!$A$13:$L$990,3,FALSE)),"-")</f>
        <v>-</v>
      </c>
      <c r="D132" s="6"/>
      <c r="E132" s="7" t="str">
        <f>IFERROR(IFERROR(VLOOKUP($A132,'3.0 Input│AMP'!$A$12:$Q$959,4,FALSE),VLOOKUP($A132,'3.1 Input│B&amp;T'!$A$13:$L$990,3,FALSE)),"-")</f>
        <v>-</v>
      </c>
      <c r="F132" s="38"/>
      <c r="G132" s="21">
        <f>IFERROR(VLOOKUP($A132,'3.0 Input│AMP'!$A$12:$Q$959,COLUMN(G132),FALSE),0)+IFERROR(VLOOKUP($A132,'3.1 Input│B&amp;T'!$A$13:$L$990,COLUMN(G132),FALSE),0)</f>
        <v>0</v>
      </c>
      <c r="H132" s="21">
        <f>IFERROR(VLOOKUP($A132,'3.0 Input│AMP'!$A$12:$Q$959,COLUMN(H132),FALSE),0)+IFERROR(VLOOKUP($A132,'3.1 Input│B&amp;T'!$A$13:$L$990,COLUMN(H132),FALSE),0)</f>
        <v>0</v>
      </c>
      <c r="I132" s="21">
        <f>IFERROR(VLOOKUP($A132,'3.0 Input│AMP'!$A$12:$Q$959,COLUMN(I132),FALSE),0)+IFERROR(VLOOKUP($A132,'3.1 Input│B&amp;T'!$A$13:$L$990,COLUMN(I132),FALSE),0)</f>
        <v>0</v>
      </c>
      <c r="J132" s="21">
        <f>IFERROR(VLOOKUP($A132,'3.0 Input│AMP'!$A$12:$Q$959,COLUMN(J132),FALSE),0)+IFERROR(VLOOKUP($A132,'3.1 Input│B&amp;T'!$A$13:$L$990,COLUMN(J132),FALSE),0)</f>
        <v>0</v>
      </c>
      <c r="K132" s="21">
        <f>IFERROR(VLOOKUP($A132,'3.0 Input│AMP'!$A$12:$Q$959,COLUMN(K132),FALSE),0)+IFERROR(VLOOKUP($A132,'3.1 Input│B&amp;T'!$A$13:$L$990,COLUMN(K132),FALSE),0)</f>
        <v>0</v>
      </c>
      <c r="L132" s="46">
        <f>IFERROR(VLOOKUP($A132,'3.0 Input│AMP'!$A$12:$Q$959,L$11,FALSE),0)+IFERROR(VLOOKUP($A132,'3.1 Input│B&amp;T'!$A$13:$O$990,COLUMN(L132),FALSE),0)</f>
        <v>0</v>
      </c>
      <c r="M132" s="46">
        <f>IFERROR(VLOOKUP($A132,'3.0 Input│AMP'!$A$12:$Q$959,M$11,FALSE),0)+IFERROR(VLOOKUP($A132,'3.1 Input│B&amp;T'!$A$13:$O$990,COLUMN(M132),FALSE),0)</f>
        <v>0</v>
      </c>
      <c r="N132" s="46">
        <f>IFERROR(VLOOKUP($A132,'3.0 Input│AMP'!$A$12:$Q$959,N$11,FALSE),0)+IFERROR(VLOOKUP($A132,'3.1 Input│B&amp;T'!$A$13:$O$990,COLUMN(N132),FALSE),0)+IFERROR(VLOOKUP($A132,'3.0 Input│AMP'!$A$12:$Q$959,N$11+1,FALSE),0)</f>
        <v>0</v>
      </c>
      <c r="O132" s="46">
        <f>IFERROR(VLOOKUP($A132,'3.0 Input│AMP'!$A$12:$Q$959,O$11,FALSE),0)+IFERROR(VLOOKUP($A132,'3.1 Input│B&amp;T'!$A$13:$O$990,COLUMN(O132),FALSE),0)</f>
        <v>0</v>
      </c>
      <c r="P132" s="11"/>
      <c r="Q132" s="28">
        <f t="shared" si="1"/>
        <v>0</v>
      </c>
      <c r="R132" s="13"/>
    </row>
    <row r="133" spans="1:18" x14ac:dyDescent="0.25">
      <c r="A133" s="7" t="str">
        <f>IF(MAX($A$13:A132)+1&gt;MAX('3.1 Input│B&amp;T'!$A$13:$A$990),"-",MAX($A$13:A132)+1)</f>
        <v>-</v>
      </c>
      <c r="B133" s="7" t="str">
        <f>CONCATENATE(IFERROR(VLOOKUP($A133,'3.0 Input│AMP'!$A$12:$Q$959,2,FALSE),""),IFERROR(VLOOKUP($A133,'3.1 Input│B&amp;T'!$A$13:$L$990,2,FALSE),""))</f>
        <v/>
      </c>
      <c r="C133" s="20" t="str">
        <f>IFERROR(IFERROR(VLOOKUP($A133,'3.0 Input│AMP'!$A$12:$Q$959,3,FALSE),VLOOKUP($A133,'3.1 Input│B&amp;T'!$A$13:$L$990,3,FALSE)),"-")</f>
        <v>-</v>
      </c>
      <c r="D133" s="6"/>
      <c r="E133" s="7" t="str">
        <f>IFERROR(IFERROR(VLOOKUP($A133,'3.0 Input│AMP'!$A$12:$Q$959,4,FALSE),VLOOKUP($A133,'3.1 Input│B&amp;T'!$A$13:$L$990,3,FALSE)),"-")</f>
        <v>-</v>
      </c>
      <c r="F133" s="38"/>
      <c r="G133" s="21">
        <f>IFERROR(VLOOKUP($A133,'3.0 Input│AMP'!$A$12:$Q$959,COLUMN(G133),FALSE),0)+IFERROR(VLOOKUP($A133,'3.1 Input│B&amp;T'!$A$13:$L$990,COLUMN(G133),FALSE),0)</f>
        <v>0</v>
      </c>
      <c r="H133" s="21">
        <f>IFERROR(VLOOKUP($A133,'3.0 Input│AMP'!$A$12:$Q$959,COLUMN(H133),FALSE),0)+IFERROR(VLOOKUP($A133,'3.1 Input│B&amp;T'!$A$13:$L$990,COLUMN(H133),FALSE),0)</f>
        <v>0</v>
      </c>
      <c r="I133" s="21">
        <f>IFERROR(VLOOKUP($A133,'3.0 Input│AMP'!$A$12:$Q$959,COLUMN(I133),FALSE),0)+IFERROR(VLOOKUP($A133,'3.1 Input│B&amp;T'!$A$13:$L$990,COLUMN(I133),FALSE),0)</f>
        <v>0</v>
      </c>
      <c r="J133" s="21">
        <f>IFERROR(VLOOKUP($A133,'3.0 Input│AMP'!$A$12:$Q$959,COLUMN(J133),FALSE),0)+IFERROR(VLOOKUP($A133,'3.1 Input│B&amp;T'!$A$13:$L$990,COLUMN(J133),FALSE),0)</f>
        <v>0</v>
      </c>
      <c r="K133" s="21">
        <f>IFERROR(VLOOKUP($A133,'3.0 Input│AMP'!$A$12:$Q$959,COLUMN(K133),FALSE),0)+IFERROR(VLOOKUP($A133,'3.1 Input│B&amp;T'!$A$13:$L$990,COLUMN(K133),FALSE),0)</f>
        <v>0</v>
      </c>
      <c r="L133" s="46">
        <f>IFERROR(VLOOKUP($A133,'3.0 Input│AMP'!$A$12:$Q$959,L$11,FALSE),0)+IFERROR(VLOOKUP($A133,'3.1 Input│B&amp;T'!$A$13:$O$990,COLUMN(L133),FALSE),0)</f>
        <v>0</v>
      </c>
      <c r="M133" s="46">
        <f>IFERROR(VLOOKUP($A133,'3.0 Input│AMP'!$A$12:$Q$959,M$11,FALSE),0)+IFERROR(VLOOKUP($A133,'3.1 Input│B&amp;T'!$A$13:$O$990,COLUMN(M133),FALSE),0)</f>
        <v>0</v>
      </c>
      <c r="N133" s="46">
        <f>IFERROR(VLOOKUP($A133,'3.0 Input│AMP'!$A$12:$Q$959,N$11,FALSE),0)+IFERROR(VLOOKUP($A133,'3.1 Input│B&amp;T'!$A$13:$O$990,COLUMN(N133),FALSE),0)+IFERROR(VLOOKUP($A133,'3.0 Input│AMP'!$A$12:$Q$959,N$11+1,FALSE),0)</f>
        <v>0</v>
      </c>
      <c r="O133" s="46">
        <f>IFERROR(VLOOKUP($A133,'3.0 Input│AMP'!$A$12:$Q$959,O$11,FALSE),0)+IFERROR(VLOOKUP($A133,'3.1 Input│B&amp;T'!$A$13:$O$990,COLUMN(O133),FALSE),0)</f>
        <v>0</v>
      </c>
      <c r="P133" s="11"/>
      <c r="Q133" s="28">
        <f t="shared" si="1"/>
        <v>0</v>
      </c>
      <c r="R133" s="13"/>
    </row>
    <row r="134" spans="1:18" x14ac:dyDescent="0.25">
      <c r="A134" s="7" t="str">
        <f>IF(MAX($A$13:A133)+1&gt;MAX('3.1 Input│B&amp;T'!$A$13:$A$990),"-",MAX($A$13:A133)+1)</f>
        <v>-</v>
      </c>
      <c r="B134" s="7" t="str">
        <f>CONCATENATE(IFERROR(VLOOKUP($A134,'3.0 Input│AMP'!$A$12:$Q$959,2,FALSE),""),IFERROR(VLOOKUP($A134,'3.1 Input│B&amp;T'!$A$13:$L$990,2,FALSE),""))</f>
        <v/>
      </c>
      <c r="C134" s="20" t="str">
        <f>IFERROR(IFERROR(VLOOKUP($A134,'3.0 Input│AMP'!$A$12:$Q$959,3,FALSE),VLOOKUP($A134,'3.1 Input│B&amp;T'!$A$13:$L$990,3,FALSE)),"-")</f>
        <v>-</v>
      </c>
      <c r="D134" s="6"/>
      <c r="E134" s="7" t="str">
        <f>IFERROR(IFERROR(VLOOKUP($A134,'3.0 Input│AMP'!$A$12:$Q$959,4,FALSE),VLOOKUP($A134,'3.1 Input│B&amp;T'!$A$13:$L$990,3,FALSE)),"-")</f>
        <v>-</v>
      </c>
      <c r="F134" s="38"/>
      <c r="G134" s="21">
        <f>IFERROR(VLOOKUP($A134,'3.0 Input│AMP'!$A$12:$Q$959,COLUMN(G134),FALSE),0)+IFERROR(VLOOKUP($A134,'3.1 Input│B&amp;T'!$A$13:$L$990,COLUMN(G134),FALSE),0)</f>
        <v>0</v>
      </c>
      <c r="H134" s="21">
        <f>IFERROR(VLOOKUP($A134,'3.0 Input│AMP'!$A$12:$Q$959,COLUMN(H134),FALSE),0)+IFERROR(VLOOKUP($A134,'3.1 Input│B&amp;T'!$A$13:$L$990,COLUMN(H134),FALSE),0)</f>
        <v>0</v>
      </c>
      <c r="I134" s="21">
        <f>IFERROR(VLOOKUP($A134,'3.0 Input│AMP'!$A$12:$Q$959,COLUMN(I134),FALSE),0)+IFERROR(VLOOKUP($A134,'3.1 Input│B&amp;T'!$A$13:$L$990,COLUMN(I134),FALSE),0)</f>
        <v>0</v>
      </c>
      <c r="J134" s="21">
        <f>IFERROR(VLOOKUP($A134,'3.0 Input│AMP'!$A$12:$Q$959,COLUMN(J134),FALSE),0)+IFERROR(VLOOKUP($A134,'3.1 Input│B&amp;T'!$A$13:$L$990,COLUMN(J134),FALSE),0)</f>
        <v>0</v>
      </c>
      <c r="K134" s="21">
        <f>IFERROR(VLOOKUP($A134,'3.0 Input│AMP'!$A$12:$Q$959,COLUMN(K134),FALSE),0)+IFERROR(VLOOKUP($A134,'3.1 Input│B&amp;T'!$A$13:$L$990,COLUMN(K134),FALSE),0)</f>
        <v>0</v>
      </c>
      <c r="L134" s="46">
        <f>IFERROR(VLOOKUP($A134,'3.0 Input│AMP'!$A$12:$Q$959,L$11,FALSE),0)+IFERROR(VLOOKUP($A134,'3.1 Input│B&amp;T'!$A$13:$O$990,COLUMN(L134),FALSE),0)</f>
        <v>0</v>
      </c>
      <c r="M134" s="46">
        <f>IFERROR(VLOOKUP($A134,'3.0 Input│AMP'!$A$12:$Q$959,M$11,FALSE),0)+IFERROR(VLOOKUP($A134,'3.1 Input│B&amp;T'!$A$13:$O$990,COLUMN(M134),FALSE),0)</f>
        <v>0</v>
      </c>
      <c r="N134" s="46">
        <f>IFERROR(VLOOKUP($A134,'3.0 Input│AMP'!$A$12:$Q$959,N$11,FALSE),0)+IFERROR(VLOOKUP($A134,'3.1 Input│B&amp;T'!$A$13:$O$990,COLUMN(N134),FALSE),0)+IFERROR(VLOOKUP($A134,'3.0 Input│AMP'!$A$12:$Q$959,N$11+1,FALSE),0)</f>
        <v>0</v>
      </c>
      <c r="O134" s="46">
        <f>IFERROR(VLOOKUP($A134,'3.0 Input│AMP'!$A$12:$Q$959,O$11,FALSE),0)+IFERROR(VLOOKUP($A134,'3.1 Input│B&amp;T'!$A$13:$O$990,COLUMN(O134),FALSE),0)</f>
        <v>0</v>
      </c>
      <c r="P134" s="11"/>
      <c r="Q134" s="28">
        <f t="shared" ref="Q134:Q193" si="2">SUM(L134:P134)</f>
        <v>0</v>
      </c>
      <c r="R134" s="13"/>
    </row>
    <row r="135" spans="1:18" x14ac:dyDescent="0.25">
      <c r="A135" s="7" t="str">
        <f>IF(MAX($A$13:A134)+1&gt;MAX('3.1 Input│B&amp;T'!$A$13:$A$990),"-",MAX($A$13:A134)+1)</f>
        <v>-</v>
      </c>
      <c r="B135" s="7" t="str">
        <f>CONCATENATE(IFERROR(VLOOKUP($A135,'3.0 Input│AMP'!$A$12:$Q$959,2,FALSE),""),IFERROR(VLOOKUP($A135,'3.1 Input│B&amp;T'!$A$13:$L$990,2,FALSE),""))</f>
        <v/>
      </c>
      <c r="C135" s="20" t="str">
        <f>IFERROR(IFERROR(VLOOKUP($A135,'3.0 Input│AMP'!$A$12:$Q$959,3,FALSE),VLOOKUP($A135,'3.1 Input│B&amp;T'!$A$13:$L$990,3,FALSE)),"-")</f>
        <v>-</v>
      </c>
      <c r="D135" s="6"/>
      <c r="E135" s="7" t="str">
        <f>IFERROR(IFERROR(VLOOKUP($A135,'3.0 Input│AMP'!$A$12:$Q$959,4,FALSE),VLOOKUP($A135,'3.1 Input│B&amp;T'!$A$13:$L$990,3,FALSE)),"-")</f>
        <v>-</v>
      </c>
      <c r="F135" s="38"/>
      <c r="G135" s="21">
        <f>IFERROR(VLOOKUP($A135,'3.0 Input│AMP'!$A$12:$Q$959,COLUMN(G135),FALSE),0)+IFERROR(VLOOKUP($A135,'3.1 Input│B&amp;T'!$A$13:$L$990,COLUMN(G135),FALSE),0)</f>
        <v>0</v>
      </c>
      <c r="H135" s="21">
        <f>IFERROR(VLOOKUP($A135,'3.0 Input│AMP'!$A$12:$Q$959,COLUMN(H135),FALSE),0)+IFERROR(VLOOKUP($A135,'3.1 Input│B&amp;T'!$A$13:$L$990,COLUMN(H135),FALSE),0)</f>
        <v>0</v>
      </c>
      <c r="I135" s="21">
        <f>IFERROR(VLOOKUP($A135,'3.0 Input│AMP'!$A$12:$Q$959,COLUMN(I135),FALSE),0)+IFERROR(VLOOKUP($A135,'3.1 Input│B&amp;T'!$A$13:$L$990,COLUMN(I135),FALSE),0)</f>
        <v>0</v>
      </c>
      <c r="J135" s="21">
        <f>IFERROR(VLOOKUP($A135,'3.0 Input│AMP'!$A$12:$Q$959,COLUMN(J135),FALSE),0)+IFERROR(VLOOKUP($A135,'3.1 Input│B&amp;T'!$A$13:$L$990,COLUMN(J135),FALSE),0)</f>
        <v>0</v>
      </c>
      <c r="K135" s="21">
        <f>IFERROR(VLOOKUP($A135,'3.0 Input│AMP'!$A$12:$Q$959,COLUMN(K135),FALSE),0)+IFERROR(VLOOKUP($A135,'3.1 Input│B&amp;T'!$A$13:$L$990,COLUMN(K135),FALSE),0)</f>
        <v>0</v>
      </c>
      <c r="L135" s="46">
        <f>IFERROR(VLOOKUP($A135,'3.0 Input│AMP'!$A$12:$Q$959,L$11,FALSE),0)+IFERROR(VLOOKUP($A135,'3.1 Input│B&amp;T'!$A$13:$O$990,COLUMN(L135),FALSE),0)</f>
        <v>0</v>
      </c>
      <c r="M135" s="46">
        <f>IFERROR(VLOOKUP($A135,'3.0 Input│AMP'!$A$12:$Q$959,M$11,FALSE),0)+IFERROR(VLOOKUP($A135,'3.1 Input│B&amp;T'!$A$13:$O$990,COLUMN(M135),FALSE),0)</f>
        <v>0</v>
      </c>
      <c r="N135" s="46">
        <f>IFERROR(VLOOKUP($A135,'3.0 Input│AMP'!$A$12:$Q$959,N$11,FALSE),0)+IFERROR(VLOOKUP($A135,'3.1 Input│B&amp;T'!$A$13:$O$990,COLUMN(N135),FALSE),0)+IFERROR(VLOOKUP($A135,'3.0 Input│AMP'!$A$12:$Q$959,N$11+1,FALSE),0)</f>
        <v>0</v>
      </c>
      <c r="O135" s="46">
        <f>IFERROR(VLOOKUP($A135,'3.0 Input│AMP'!$A$12:$Q$959,O$11,FALSE),0)+IFERROR(VLOOKUP($A135,'3.1 Input│B&amp;T'!$A$13:$O$990,COLUMN(O135),FALSE),0)</f>
        <v>0</v>
      </c>
      <c r="P135" s="11"/>
      <c r="Q135" s="28">
        <f t="shared" si="2"/>
        <v>0</v>
      </c>
      <c r="R135" s="13"/>
    </row>
    <row r="136" spans="1:18" x14ac:dyDescent="0.25">
      <c r="A136" s="7" t="str">
        <f>IF(MAX($A$13:A135)+1&gt;MAX('3.1 Input│B&amp;T'!$A$13:$A$990),"-",MAX($A$13:A135)+1)</f>
        <v>-</v>
      </c>
      <c r="B136" s="7" t="str">
        <f>CONCATENATE(IFERROR(VLOOKUP($A136,'3.0 Input│AMP'!$A$12:$Q$959,2,FALSE),""),IFERROR(VLOOKUP($A136,'3.1 Input│B&amp;T'!$A$13:$L$990,2,FALSE),""))</f>
        <v/>
      </c>
      <c r="C136" s="20" t="str">
        <f>IFERROR(IFERROR(VLOOKUP($A136,'3.0 Input│AMP'!$A$12:$Q$959,3,FALSE),VLOOKUP($A136,'3.1 Input│B&amp;T'!$A$13:$L$990,3,FALSE)),"-")</f>
        <v>-</v>
      </c>
      <c r="D136" s="6"/>
      <c r="E136" s="7" t="str">
        <f>IFERROR(IFERROR(VLOOKUP($A136,'3.0 Input│AMP'!$A$12:$Q$959,4,FALSE),VLOOKUP($A136,'3.1 Input│B&amp;T'!$A$13:$L$990,3,FALSE)),"-")</f>
        <v>-</v>
      </c>
      <c r="F136" s="38"/>
      <c r="G136" s="21">
        <f>IFERROR(VLOOKUP($A136,'3.0 Input│AMP'!$A$12:$Q$959,COLUMN(G136),FALSE),0)+IFERROR(VLOOKUP($A136,'3.1 Input│B&amp;T'!$A$13:$L$990,COLUMN(G136),FALSE),0)</f>
        <v>0</v>
      </c>
      <c r="H136" s="21">
        <f>IFERROR(VLOOKUP($A136,'3.0 Input│AMP'!$A$12:$Q$959,COLUMN(H136),FALSE),0)+IFERROR(VLOOKUP($A136,'3.1 Input│B&amp;T'!$A$13:$L$990,COLUMN(H136),FALSE),0)</f>
        <v>0</v>
      </c>
      <c r="I136" s="21">
        <f>IFERROR(VLOOKUP($A136,'3.0 Input│AMP'!$A$12:$Q$959,COLUMN(I136),FALSE),0)+IFERROR(VLOOKUP($A136,'3.1 Input│B&amp;T'!$A$13:$L$990,COLUMN(I136),FALSE),0)</f>
        <v>0</v>
      </c>
      <c r="J136" s="21">
        <f>IFERROR(VLOOKUP($A136,'3.0 Input│AMP'!$A$12:$Q$959,COLUMN(J136),FALSE),0)+IFERROR(VLOOKUP($A136,'3.1 Input│B&amp;T'!$A$13:$L$990,COLUMN(J136),FALSE),0)</f>
        <v>0</v>
      </c>
      <c r="K136" s="21">
        <f>IFERROR(VLOOKUP($A136,'3.0 Input│AMP'!$A$12:$Q$959,COLUMN(K136),FALSE),0)+IFERROR(VLOOKUP($A136,'3.1 Input│B&amp;T'!$A$13:$L$990,COLUMN(K136),FALSE),0)</f>
        <v>0</v>
      </c>
      <c r="L136" s="46">
        <f>IFERROR(VLOOKUP($A136,'3.0 Input│AMP'!$A$12:$Q$959,L$11,FALSE),0)+IFERROR(VLOOKUP($A136,'3.1 Input│B&amp;T'!$A$13:$O$990,COLUMN(L136),FALSE),0)</f>
        <v>0</v>
      </c>
      <c r="M136" s="46">
        <f>IFERROR(VLOOKUP($A136,'3.0 Input│AMP'!$A$12:$Q$959,M$11,FALSE),0)+IFERROR(VLOOKUP($A136,'3.1 Input│B&amp;T'!$A$13:$O$990,COLUMN(M136),FALSE),0)</f>
        <v>0</v>
      </c>
      <c r="N136" s="46">
        <f>IFERROR(VLOOKUP($A136,'3.0 Input│AMP'!$A$12:$Q$959,N$11,FALSE),0)+IFERROR(VLOOKUP($A136,'3.1 Input│B&amp;T'!$A$13:$O$990,COLUMN(N136),FALSE),0)+IFERROR(VLOOKUP($A136,'3.0 Input│AMP'!$A$12:$Q$959,N$11+1,FALSE),0)</f>
        <v>0</v>
      </c>
      <c r="O136" s="46">
        <f>IFERROR(VLOOKUP($A136,'3.0 Input│AMP'!$A$12:$Q$959,O$11,FALSE),0)+IFERROR(VLOOKUP($A136,'3.1 Input│B&amp;T'!$A$13:$O$990,COLUMN(O136),FALSE),0)</f>
        <v>0</v>
      </c>
      <c r="P136" s="11"/>
      <c r="Q136" s="28">
        <f t="shared" si="2"/>
        <v>0</v>
      </c>
      <c r="R136" s="13"/>
    </row>
    <row r="137" spans="1:18" x14ac:dyDescent="0.25">
      <c r="A137" s="7" t="str">
        <f>IF(MAX($A$13:A136)+1&gt;MAX('3.1 Input│B&amp;T'!$A$13:$A$990),"-",MAX($A$13:A136)+1)</f>
        <v>-</v>
      </c>
      <c r="B137" s="7" t="str">
        <f>CONCATENATE(IFERROR(VLOOKUP($A137,'3.0 Input│AMP'!$A$12:$Q$959,2,FALSE),""),IFERROR(VLOOKUP($A137,'3.1 Input│B&amp;T'!$A$13:$L$990,2,FALSE),""))</f>
        <v/>
      </c>
      <c r="C137" s="20" t="str">
        <f>IFERROR(IFERROR(VLOOKUP($A137,'3.0 Input│AMP'!$A$12:$Q$959,3,FALSE),VLOOKUP($A137,'3.1 Input│B&amp;T'!$A$13:$L$990,3,FALSE)),"-")</f>
        <v>-</v>
      </c>
      <c r="D137" s="6"/>
      <c r="E137" s="7" t="str">
        <f>IFERROR(IFERROR(VLOOKUP($A137,'3.0 Input│AMP'!$A$12:$Q$959,4,FALSE),VLOOKUP($A137,'3.1 Input│B&amp;T'!$A$13:$L$990,3,FALSE)),"-")</f>
        <v>-</v>
      </c>
      <c r="F137" s="38"/>
      <c r="G137" s="21">
        <f>IFERROR(VLOOKUP($A137,'3.0 Input│AMP'!$A$12:$Q$959,COLUMN(G137),FALSE),0)+IFERROR(VLOOKUP($A137,'3.1 Input│B&amp;T'!$A$13:$L$990,COLUMN(G137),FALSE),0)</f>
        <v>0</v>
      </c>
      <c r="H137" s="21">
        <f>IFERROR(VLOOKUP($A137,'3.0 Input│AMP'!$A$12:$Q$959,COLUMN(H137),FALSE),0)+IFERROR(VLOOKUP($A137,'3.1 Input│B&amp;T'!$A$13:$L$990,COLUMN(H137),FALSE),0)</f>
        <v>0</v>
      </c>
      <c r="I137" s="21">
        <f>IFERROR(VLOOKUP($A137,'3.0 Input│AMP'!$A$12:$Q$959,COLUMN(I137),FALSE),0)+IFERROR(VLOOKUP($A137,'3.1 Input│B&amp;T'!$A$13:$L$990,COLUMN(I137),FALSE),0)</f>
        <v>0</v>
      </c>
      <c r="J137" s="21">
        <f>IFERROR(VLOOKUP($A137,'3.0 Input│AMP'!$A$12:$Q$959,COLUMN(J137),FALSE),0)+IFERROR(VLOOKUP($A137,'3.1 Input│B&amp;T'!$A$13:$L$990,COLUMN(J137),FALSE),0)</f>
        <v>0</v>
      </c>
      <c r="K137" s="21">
        <f>IFERROR(VLOOKUP($A137,'3.0 Input│AMP'!$A$12:$Q$959,COLUMN(K137),FALSE),0)+IFERROR(VLOOKUP($A137,'3.1 Input│B&amp;T'!$A$13:$L$990,COLUMN(K137),FALSE),0)</f>
        <v>0</v>
      </c>
      <c r="L137" s="46">
        <f>IFERROR(VLOOKUP($A137,'3.0 Input│AMP'!$A$12:$Q$959,L$11,FALSE),0)+IFERROR(VLOOKUP($A137,'3.1 Input│B&amp;T'!$A$13:$O$990,COLUMN(L137),FALSE),0)</f>
        <v>0</v>
      </c>
      <c r="M137" s="46">
        <f>IFERROR(VLOOKUP($A137,'3.0 Input│AMP'!$A$12:$Q$959,M$11,FALSE),0)+IFERROR(VLOOKUP($A137,'3.1 Input│B&amp;T'!$A$13:$O$990,COLUMN(M137),FALSE),0)</f>
        <v>0</v>
      </c>
      <c r="N137" s="46">
        <f>IFERROR(VLOOKUP($A137,'3.0 Input│AMP'!$A$12:$Q$959,N$11,FALSE),0)+IFERROR(VLOOKUP($A137,'3.1 Input│B&amp;T'!$A$13:$O$990,COLUMN(N137),FALSE),0)+IFERROR(VLOOKUP($A137,'3.0 Input│AMP'!$A$12:$Q$959,N$11+1,FALSE),0)</f>
        <v>0</v>
      </c>
      <c r="O137" s="46">
        <f>IFERROR(VLOOKUP($A137,'3.0 Input│AMP'!$A$12:$Q$959,O$11,FALSE),0)+IFERROR(VLOOKUP($A137,'3.1 Input│B&amp;T'!$A$13:$O$990,COLUMN(O137),FALSE),0)</f>
        <v>0</v>
      </c>
      <c r="P137" s="11"/>
      <c r="Q137" s="28">
        <f t="shared" si="2"/>
        <v>0</v>
      </c>
      <c r="R137" s="13"/>
    </row>
    <row r="138" spans="1:18" x14ac:dyDescent="0.25">
      <c r="A138" s="7" t="str">
        <f>IF(MAX($A$13:A137)+1&gt;MAX('3.1 Input│B&amp;T'!$A$13:$A$990),"-",MAX($A$13:A137)+1)</f>
        <v>-</v>
      </c>
      <c r="B138" s="7" t="str">
        <f>CONCATENATE(IFERROR(VLOOKUP($A138,'3.0 Input│AMP'!$A$12:$Q$959,2,FALSE),""),IFERROR(VLOOKUP($A138,'3.1 Input│B&amp;T'!$A$13:$L$990,2,FALSE),""))</f>
        <v/>
      </c>
      <c r="C138" s="20" t="str">
        <f>IFERROR(IFERROR(VLOOKUP($A138,'3.0 Input│AMP'!$A$12:$Q$959,3,FALSE),VLOOKUP($A138,'3.1 Input│B&amp;T'!$A$13:$L$990,3,FALSE)),"-")</f>
        <v>-</v>
      </c>
      <c r="D138" s="6"/>
      <c r="E138" s="7" t="str">
        <f>IFERROR(IFERROR(VLOOKUP($A138,'3.0 Input│AMP'!$A$12:$Q$959,4,FALSE),VLOOKUP($A138,'3.1 Input│B&amp;T'!$A$13:$L$990,3,FALSE)),"-")</f>
        <v>-</v>
      </c>
      <c r="F138" s="38"/>
      <c r="G138" s="21">
        <f>IFERROR(VLOOKUP($A138,'3.0 Input│AMP'!$A$12:$Q$959,COLUMN(G138),FALSE),0)+IFERROR(VLOOKUP($A138,'3.1 Input│B&amp;T'!$A$13:$L$990,COLUMN(G138),FALSE),0)</f>
        <v>0</v>
      </c>
      <c r="H138" s="21">
        <f>IFERROR(VLOOKUP($A138,'3.0 Input│AMP'!$A$12:$Q$959,COLUMN(H138),FALSE),0)+IFERROR(VLOOKUP($A138,'3.1 Input│B&amp;T'!$A$13:$L$990,COLUMN(H138),FALSE),0)</f>
        <v>0</v>
      </c>
      <c r="I138" s="21">
        <f>IFERROR(VLOOKUP($A138,'3.0 Input│AMP'!$A$12:$Q$959,COLUMN(I138),FALSE),0)+IFERROR(VLOOKUP($A138,'3.1 Input│B&amp;T'!$A$13:$L$990,COLUMN(I138),FALSE),0)</f>
        <v>0</v>
      </c>
      <c r="J138" s="21">
        <f>IFERROR(VLOOKUP($A138,'3.0 Input│AMP'!$A$12:$Q$959,COLUMN(J138),FALSE),0)+IFERROR(VLOOKUP($A138,'3.1 Input│B&amp;T'!$A$13:$L$990,COLUMN(J138),FALSE),0)</f>
        <v>0</v>
      </c>
      <c r="K138" s="21">
        <f>IFERROR(VLOOKUP($A138,'3.0 Input│AMP'!$A$12:$Q$959,COLUMN(K138),FALSE),0)+IFERROR(VLOOKUP($A138,'3.1 Input│B&amp;T'!$A$13:$L$990,COLUMN(K138),FALSE),0)</f>
        <v>0</v>
      </c>
      <c r="L138" s="46">
        <f>IFERROR(VLOOKUP($A138,'3.0 Input│AMP'!$A$12:$Q$959,L$11,FALSE),0)+IFERROR(VLOOKUP($A138,'3.1 Input│B&amp;T'!$A$13:$O$990,COLUMN(L138),FALSE),0)</f>
        <v>0</v>
      </c>
      <c r="M138" s="46">
        <f>IFERROR(VLOOKUP($A138,'3.0 Input│AMP'!$A$12:$Q$959,M$11,FALSE),0)+IFERROR(VLOOKUP($A138,'3.1 Input│B&amp;T'!$A$13:$O$990,COLUMN(M138),FALSE),0)</f>
        <v>0</v>
      </c>
      <c r="N138" s="46">
        <f>IFERROR(VLOOKUP($A138,'3.0 Input│AMP'!$A$12:$Q$959,N$11,FALSE),0)+IFERROR(VLOOKUP($A138,'3.1 Input│B&amp;T'!$A$13:$O$990,COLUMN(N138),FALSE),0)+IFERROR(VLOOKUP($A138,'3.0 Input│AMP'!$A$12:$Q$959,N$11+1,FALSE),0)</f>
        <v>0</v>
      </c>
      <c r="O138" s="46">
        <f>IFERROR(VLOOKUP($A138,'3.0 Input│AMP'!$A$12:$Q$959,O$11,FALSE),0)+IFERROR(VLOOKUP($A138,'3.1 Input│B&amp;T'!$A$13:$O$990,COLUMN(O138),FALSE),0)</f>
        <v>0</v>
      </c>
      <c r="P138" s="11"/>
      <c r="Q138" s="28">
        <f t="shared" si="2"/>
        <v>0</v>
      </c>
      <c r="R138" s="13"/>
    </row>
    <row r="139" spans="1:18" x14ac:dyDescent="0.25">
      <c r="A139" s="7" t="str">
        <f>IF(MAX($A$13:A138)+1&gt;MAX('3.1 Input│B&amp;T'!$A$13:$A$990),"-",MAX($A$13:A138)+1)</f>
        <v>-</v>
      </c>
      <c r="B139" s="7" t="str">
        <f>CONCATENATE(IFERROR(VLOOKUP($A139,'3.0 Input│AMP'!$A$12:$Q$959,2,FALSE),""),IFERROR(VLOOKUP($A139,'3.1 Input│B&amp;T'!$A$13:$L$990,2,FALSE),""))</f>
        <v/>
      </c>
      <c r="C139" s="20" t="str">
        <f>IFERROR(IFERROR(VLOOKUP($A139,'3.0 Input│AMP'!$A$12:$Q$959,3,FALSE),VLOOKUP($A139,'3.1 Input│B&amp;T'!$A$13:$L$990,3,FALSE)),"-")</f>
        <v>-</v>
      </c>
      <c r="D139" s="6"/>
      <c r="E139" s="7" t="str">
        <f>IFERROR(IFERROR(VLOOKUP($A139,'3.0 Input│AMP'!$A$12:$Q$959,4,FALSE),VLOOKUP($A139,'3.1 Input│B&amp;T'!$A$13:$L$990,3,FALSE)),"-")</f>
        <v>-</v>
      </c>
      <c r="F139" s="38"/>
      <c r="G139" s="21">
        <f>IFERROR(VLOOKUP($A139,'3.0 Input│AMP'!$A$12:$Q$959,COLUMN(G139),FALSE),0)+IFERROR(VLOOKUP($A139,'3.1 Input│B&amp;T'!$A$13:$L$990,COLUMN(G139),FALSE),0)</f>
        <v>0</v>
      </c>
      <c r="H139" s="21">
        <f>IFERROR(VLOOKUP($A139,'3.0 Input│AMP'!$A$12:$Q$959,COLUMN(H139),FALSE),0)+IFERROR(VLOOKUP($A139,'3.1 Input│B&amp;T'!$A$13:$L$990,COLUMN(H139),FALSE),0)</f>
        <v>0</v>
      </c>
      <c r="I139" s="21">
        <f>IFERROR(VLOOKUP($A139,'3.0 Input│AMP'!$A$12:$Q$959,COLUMN(I139),FALSE),0)+IFERROR(VLOOKUP($A139,'3.1 Input│B&amp;T'!$A$13:$L$990,COLUMN(I139),FALSE),0)</f>
        <v>0</v>
      </c>
      <c r="J139" s="21">
        <f>IFERROR(VLOOKUP($A139,'3.0 Input│AMP'!$A$12:$Q$959,COLUMN(J139),FALSE),0)+IFERROR(VLOOKUP($A139,'3.1 Input│B&amp;T'!$A$13:$L$990,COLUMN(J139),FALSE),0)</f>
        <v>0</v>
      </c>
      <c r="K139" s="21">
        <f>IFERROR(VLOOKUP($A139,'3.0 Input│AMP'!$A$12:$Q$959,COLUMN(K139),FALSE),0)+IFERROR(VLOOKUP($A139,'3.1 Input│B&amp;T'!$A$13:$L$990,COLUMN(K139),FALSE),0)</f>
        <v>0</v>
      </c>
      <c r="L139" s="46">
        <f>IFERROR(VLOOKUP($A139,'3.0 Input│AMP'!$A$12:$Q$959,L$11,FALSE),0)+IFERROR(VLOOKUP($A139,'3.1 Input│B&amp;T'!$A$13:$O$990,COLUMN(L139),FALSE),0)</f>
        <v>0</v>
      </c>
      <c r="M139" s="46">
        <f>IFERROR(VLOOKUP($A139,'3.0 Input│AMP'!$A$12:$Q$959,M$11,FALSE),0)+IFERROR(VLOOKUP($A139,'3.1 Input│B&amp;T'!$A$13:$O$990,COLUMN(M139),FALSE),0)</f>
        <v>0</v>
      </c>
      <c r="N139" s="46">
        <f>IFERROR(VLOOKUP($A139,'3.0 Input│AMP'!$A$12:$Q$959,N$11,FALSE),0)+IFERROR(VLOOKUP($A139,'3.1 Input│B&amp;T'!$A$13:$O$990,COLUMN(N139),FALSE),0)+IFERROR(VLOOKUP($A139,'3.0 Input│AMP'!$A$12:$Q$959,N$11+1,FALSE),0)</f>
        <v>0</v>
      </c>
      <c r="O139" s="46">
        <f>IFERROR(VLOOKUP($A139,'3.0 Input│AMP'!$A$12:$Q$959,O$11,FALSE),0)+IFERROR(VLOOKUP($A139,'3.1 Input│B&amp;T'!$A$13:$O$990,COLUMN(O139),FALSE),0)</f>
        <v>0</v>
      </c>
      <c r="P139" s="11"/>
      <c r="Q139" s="28">
        <f t="shared" si="2"/>
        <v>0</v>
      </c>
      <c r="R139" s="13"/>
    </row>
    <row r="140" spans="1:18" x14ac:dyDescent="0.25">
      <c r="A140" s="7" t="str">
        <f>IF(MAX($A$13:A139)+1&gt;MAX('3.1 Input│B&amp;T'!$A$13:$A$990),"-",MAX($A$13:A139)+1)</f>
        <v>-</v>
      </c>
      <c r="B140" s="7" t="str">
        <f>CONCATENATE(IFERROR(VLOOKUP($A140,'3.0 Input│AMP'!$A$12:$Q$959,2,FALSE),""),IFERROR(VLOOKUP($A140,'3.1 Input│B&amp;T'!$A$13:$L$990,2,FALSE),""))</f>
        <v/>
      </c>
      <c r="C140" s="20" t="str">
        <f>IFERROR(IFERROR(VLOOKUP($A140,'3.0 Input│AMP'!$A$12:$Q$959,3,FALSE),VLOOKUP($A140,'3.1 Input│B&amp;T'!$A$13:$L$990,3,FALSE)),"-")</f>
        <v>-</v>
      </c>
      <c r="D140" s="6"/>
      <c r="E140" s="7" t="str">
        <f>IFERROR(IFERROR(VLOOKUP($A140,'3.0 Input│AMP'!$A$12:$Q$959,4,FALSE),VLOOKUP($A140,'3.1 Input│B&amp;T'!$A$13:$L$990,3,FALSE)),"-")</f>
        <v>-</v>
      </c>
      <c r="F140" s="38"/>
      <c r="G140" s="21">
        <f>IFERROR(VLOOKUP($A140,'3.0 Input│AMP'!$A$12:$Q$959,COLUMN(G140),FALSE),0)+IFERROR(VLOOKUP($A140,'3.1 Input│B&amp;T'!$A$13:$L$990,COLUMN(G140),FALSE),0)</f>
        <v>0</v>
      </c>
      <c r="H140" s="21">
        <f>IFERROR(VLOOKUP($A140,'3.0 Input│AMP'!$A$12:$Q$959,COLUMN(H140),FALSE),0)+IFERROR(VLOOKUP($A140,'3.1 Input│B&amp;T'!$A$13:$L$990,COLUMN(H140),FALSE),0)</f>
        <v>0</v>
      </c>
      <c r="I140" s="21">
        <f>IFERROR(VLOOKUP($A140,'3.0 Input│AMP'!$A$12:$Q$959,COLUMN(I140),FALSE),0)+IFERROR(VLOOKUP($A140,'3.1 Input│B&amp;T'!$A$13:$L$990,COLUMN(I140),FALSE),0)</f>
        <v>0</v>
      </c>
      <c r="J140" s="21">
        <f>IFERROR(VLOOKUP($A140,'3.0 Input│AMP'!$A$12:$Q$959,COLUMN(J140),FALSE),0)+IFERROR(VLOOKUP($A140,'3.1 Input│B&amp;T'!$A$13:$L$990,COLUMN(J140),FALSE),0)</f>
        <v>0</v>
      </c>
      <c r="K140" s="21">
        <f>IFERROR(VLOOKUP($A140,'3.0 Input│AMP'!$A$12:$Q$959,COLUMN(K140),FALSE),0)+IFERROR(VLOOKUP($A140,'3.1 Input│B&amp;T'!$A$13:$L$990,COLUMN(K140),FALSE),0)</f>
        <v>0</v>
      </c>
      <c r="L140" s="46">
        <f>IFERROR(VLOOKUP($A140,'3.0 Input│AMP'!$A$12:$Q$959,L$11,FALSE),0)+IFERROR(VLOOKUP($A140,'3.1 Input│B&amp;T'!$A$13:$O$990,COLUMN(L140),FALSE),0)</f>
        <v>0</v>
      </c>
      <c r="M140" s="46">
        <f>IFERROR(VLOOKUP($A140,'3.0 Input│AMP'!$A$12:$Q$959,M$11,FALSE),0)+IFERROR(VLOOKUP($A140,'3.1 Input│B&amp;T'!$A$13:$O$990,COLUMN(M140),FALSE),0)</f>
        <v>0</v>
      </c>
      <c r="N140" s="46">
        <f>IFERROR(VLOOKUP($A140,'3.0 Input│AMP'!$A$12:$Q$959,N$11,FALSE),0)+IFERROR(VLOOKUP($A140,'3.1 Input│B&amp;T'!$A$13:$O$990,COLUMN(N140),FALSE),0)+IFERROR(VLOOKUP($A140,'3.0 Input│AMP'!$A$12:$Q$959,N$11+1,FALSE),0)</f>
        <v>0</v>
      </c>
      <c r="O140" s="46">
        <f>IFERROR(VLOOKUP($A140,'3.0 Input│AMP'!$A$12:$Q$959,O$11,FALSE),0)+IFERROR(VLOOKUP($A140,'3.1 Input│B&amp;T'!$A$13:$O$990,COLUMN(O140),FALSE),0)</f>
        <v>0</v>
      </c>
      <c r="P140" s="11"/>
      <c r="Q140" s="28">
        <f t="shared" si="2"/>
        <v>0</v>
      </c>
      <c r="R140" s="13"/>
    </row>
    <row r="141" spans="1:18" x14ac:dyDescent="0.25">
      <c r="A141" s="7" t="str">
        <f>IF(MAX($A$13:A140)+1&gt;MAX('3.1 Input│B&amp;T'!$A$13:$A$990),"-",MAX($A$13:A140)+1)</f>
        <v>-</v>
      </c>
      <c r="B141" s="7" t="str">
        <f>CONCATENATE(IFERROR(VLOOKUP($A141,'3.0 Input│AMP'!$A$12:$Q$959,2,FALSE),""),IFERROR(VLOOKUP($A141,'3.1 Input│B&amp;T'!$A$13:$L$990,2,FALSE),""))</f>
        <v/>
      </c>
      <c r="C141" s="20" t="str">
        <f>IFERROR(IFERROR(VLOOKUP($A141,'3.0 Input│AMP'!$A$12:$Q$959,3,FALSE),VLOOKUP($A141,'3.1 Input│B&amp;T'!$A$13:$L$990,3,FALSE)),"-")</f>
        <v>-</v>
      </c>
      <c r="D141" s="6"/>
      <c r="E141" s="7" t="str">
        <f>IFERROR(IFERROR(VLOOKUP($A141,'3.0 Input│AMP'!$A$12:$Q$959,4,FALSE),VLOOKUP($A141,'3.1 Input│B&amp;T'!$A$13:$L$990,3,FALSE)),"-")</f>
        <v>-</v>
      </c>
      <c r="F141" s="38"/>
      <c r="G141" s="21">
        <f>IFERROR(VLOOKUP($A141,'3.0 Input│AMP'!$A$12:$Q$959,COLUMN(G141),FALSE),0)+IFERROR(VLOOKUP($A141,'3.1 Input│B&amp;T'!$A$13:$L$990,COLUMN(G141),FALSE),0)</f>
        <v>0</v>
      </c>
      <c r="H141" s="21">
        <f>IFERROR(VLOOKUP($A141,'3.0 Input│AMP'!$A$12:$Q$959,COLUMN(H141),FALSE),0)+IFERROR(VLOOKUP($A141,'3.1 Input│B&amp;T'!$A$13:$L$990,COLUMN(H141),FALSE),0)</f>
        <v>0</v>
      </c>
      <c r="I141" s="21">
        <f>IFERROR(VLOOKUP($A141,'3.0 Input│AMP'!$A$12:$Q$959,COLUMN(I141),FALSE),0)+IFERROR(VLOOKUP($A141,'3.1 Input│B&amp;T'!$A$13:$L$990,COLUMN(I141),FALSE),0)</f>
        <v>0</v>
      </c>
      <c r="J141" s="21">
        <f>IFERROR(VLOOKUP($A141,'3.0 Input│AMP'!$A$12:$Q$959,COLUMN(J141),FALSE),0)+IFERROR(VLOOKUP($A141,'3.1 Input│B&amp;T'!$A$13:$L$990,COLUMN(J141),FALSE),0)</f>
        <v>0</v>
      </c>
      <c r="K141" s="21">
        <f>IFERROR(VLOOKUP($A141,'3.0 Input│AMP'!$A$12:$Q$959,COLUMN(K141),FALSE),0)+IFERROR(VLOOKUP($A141,'3.1 Input│B&amp;T'!$A$13:$L$990,COLUMN(K141),FALSE),0)</f>
        <v>0</v>
      </c>
      <c r="L141" s="46">
        <f>IFERROR(VLOOKUP($A141,'3.0 Input│AMP'!$A$12:$Q$959,L$11,FALSE),0)+IFERROR(VLOOKUP($A141,'3.1 Input│B&amp;T'!$A$13:$O$990,COLUMN(L141),FALSE),0)</f>
        <v>0</v>
      </c>
      <c r="M141" s="46">
        <f>IFERROR(VLOOKUP($A141,'3.0 Input│AMP'!$A$12:$Q$959,M$11,FALSE),0)+IFERROR(VLOOKUP($A141,'3.1 Input│B&amp;T'!$A$13:$O$990,COLUMN(M141),FALSE),0)</f>
        <v>0</v>
      </c>
      <c r="N141" s="46">
        <f>IFERROR(VLOOKUP($A141,'3.0 Input│AMP'!$A$12:$Q$959,N$11,FALSE),0)+IFERROR(VLOOKUP($A141,'3.1 Input│B&amp;T'!$A$13:$O$990,COLUMN(N141),FALSE),0)+IFERROR(VLOOKUP($A141,'3.0 Input│AMP'!$A$12:$Q$959,N$11+1,FALSE),0)</f>
        <v>0</v>
      </c>
      <c r="O141" s="46">
        <f>IFERROR(VLOOKUP($A141,'3.0 Input│AMP'!$A$12:$Q$959,O$11,FALSE),0)+IFERROR(VLOOKUP($A141,'3.1 Input│B&amp;T'!$A$13:$O$990,COLUMN(O141),FALSE),0)</f>
        <v>0</v>
      </c>
      <c r="P141" s="11"/>
      <c r="Q141" s="28">
        <f t="shared" si="2"/>
        <v>0</v>
      </c>
      <c r="R141" s="13"/>
    </row>
    <row r="142" spans="1:18" x14ac:dyDescent="0.25">
      <c r="A142" s="7" t="str">
        <f>IF(MAX($A$13:A141)+1&gt;MAX('3.1 Input│B&amp;T'!$A$13:$A$990),"-",MAX($A$13:A141)+1)</f>
        <v>-</v>
      </c>
      <c r="B142" s="7" t="str">
        <f>CONCATENATE(IFERROR(VLOOKUP($A142,'3.0 Input│AMP'!$A$12:$Q$959,2,FALSE),""),IFERROR(VLOOKUP($A142,'3.1 Input│B&amp;T'!$A$13:$L$990,2,FALSE),""))</f>
        <v/>
      </c>
      <c r="C142" s="20" t="str">
        <f>IFERROR(IFERROR(VLOOKUP($A142,'3.0 Input│AMP'!$A$12:$Q$959,3,FALSE),VLOOKUP($A142,'3.1 Input│B&amp;T'!$A$13:$L$990,3,FALSE)),"-")</f>
        <v>-</v>
      </c>
      <c r="D142" s="6"/>
      <c r="E142" s="7" t="str">
        <f>IFERROR(IFERROR(VLOOKUP($A142,'3.0 Input│AMP'!$A$12:$Q$959,4,FALSE),VLOOKUP($A142,'3.1 Input│B&amp;T'!$A$13:$L$990,3,FALSE)),"-")</f>
        <v>-</v>
      </c>
      <c r="F142" s="38"/>
      <c r="G142" s="21">
        <f>IFERROR(VLOOKUP($A142,'3.0 Input│AMP'!$A$12:$Q$959,COLUMN(G142),FALSE),0)+IFERROR(VLOOKUP($A142,'3.1 Input│B&amp;T'!$A$13:$L$990,COLUMN(G142),FALSE),0)</f>
        <v>0</v>
      </c>
      <c r="H142" s="21">
        <f>IFERROR(VLOOKUP($A142,'3.0 Input│AMP'!$A$12:$Q$959,COLUMN(H142),FALSE),0)+IFERROR(VLOOKUP($A142,'3.1 Input│B&amp;T'!$A$13:$L$990,COLUMN(H142),FALSE),0)</f>
        <v>0</v>
      </c>
      <c r="I142" s="21">
        <f>IFERROR(VLOOKUP($A142,'3.0 Input│AMP'!$A$12:$Q$959,COLUMN(I142),FALSE),0)+IFERROR(VLOOKUP($A142,'3.1 Input│B&amp;T'!$A$13:$L$990,COLUMN(I142),FALSE),0)</f>
        <v>0</v>
      </c>
      <c r="J142" s="21">
        <f>IFERROR(VLOOKUP($A142,'3.0 Input│AMP'!$A$12:$Q$959,COLUMN(J142),FALSE),0)+IFERROR(VLOOKUP($A142,'3.1 Input│B&amp;T'!$A$13:$L$990,COLUMN(J142),FALSE),0)</f>
        <v>0</v>
      </c>
      <c r="K142" s="21">
        <f>IFERROR(VLOOKUP($A142,'3.0 Input│AMP'!$A$12:$Q$959,COLUMN(K142),FALSE),0)+IFERROR(VLOOKUP($A142,'3.1 Input│B&amp;T'!$A$13:$L$990,COLUMN(K142),FALSE),0)</f>
        <v>0</v>
      </c>
      <c r="L142" s="46">
        <f>IFERROR(VLOOKUP($A142,'3.0 Input│AMP'!$A$12:$Q$959,L$11,FALSE),0)+IFERROR(VLOOKUP($A142,'3.1 Input│B&amp;T'!$A$13:$O$990,COLUMN(L142),FALSE),0)</f>
        <v>0</v>
      </c>
      <c r="M142" s="46">
        <f>IFERROR(VLOOKUP($A142,'3.0 Input│AMP'!$A$12:$Q$959,M$11,FALSE),0)+IFERROR(VLOOKUP($A142,'3.1 Input│B&amp;T'!$A$13:$O$990,COLUMN(M142),FALSE),0)</f>
        <v>0</v>
      </c>
      <c r="N142" s="46">
        <f>IFERROR(VLOOKUP($A142,'3.0 Input│AMP'!$A$12:$Q$959,N$11,FALSE),0)+IFERROR(VLOOKUP($A142,'3.1 Input│B&amp;T'!$A$13:$O$990,COLUMN(N142),FALSE),0)+IFERROR(VLOOKUP($A142,'3.0 Input│AMP'!$A$12:$Q$959,N$11+1,FALSE),0)</f>
        <v>0</v>
      </c>
      <c r="O142" s="46">
        <f>IFERROR(VLOOKUP($A142,'3.0 Input│AMP'!$A$12:$Q$959,O$11,FALSE),0)+IFERROR(VLOOKUP($A142,'3.1 Input│B&amp;T'!$A$13:$O$990,COLUMN(O142),FALSE),0)</f>
        <v>0</v>
      </c>
      <c r="P142" s="11"/>
      <c r="Q142" s="28">
        <f t="shared" si="2"/>
        <v>0</v>
      </c>
      <c r="R142" s="13"/>
    </row>
    <row r="143" spans="1:18" x14ac:dyDescent="0.25">
      <c r="A143" s="7" t="str">
        <f>IF(MAX($A$13:A142)+1&gt;MAX('3.1 Input│B&amp;T'!$A$13:$A$990),"-",MAX($A$13:A142)+1)</f>
        <v>-</v>
      </c>
      <c r="B143" s="7" t="str">
        <f>CONCATENATE(IFERROR(VLOOKUP($A143,'3.0 Input│AMP'!$A$12:$Q$959,2,FALSE),""),IFERROR(VLOOKUP($A143,'3.1 Input│B&amp;T'!$A$13:$L$990,2,FALSE),""))</f>
        <v/>
      </c>
      <c r="C143" s="20" t="str">
        <f>IFERROR(IFERROR(VLOOKUP($A143,'3.0 Input│AMP'!$A$12:$Q$959,3,FALSE),VLOOKUP($A143,'3.1 Input│B&amp;T'!$A$13:$L$990,3,FALSE)),"-")</f>
        <v>-</v>
      </c>
      <c r="D143" s="6"/>
      <c r="E143" s="7" t="str">
        <f>IFERROR(IFERROR(VLOOKUP($A143,'3.0 Input│AMP'!$A$12:$Q$959,4,FALSE),VLOOKUP($A143,'3.1 Input│B&amp;T'!$A$13:$L$990,3,FALSE)),"-")</f>
        <v>-</v>
      </c>
      <c r="F143" s="38"/>
      <c r="G143" s="21">
        <f>IFERROR(VLOOKUP($A143,'3.0 Input│AMP'!$A$12:$Q$959,COLUMN(G143),FALSE),0)+IFERROR(VLOOKUP($A143,'3.1 Input│B&amp;T'!$A$13:$L$990,COLUMN(G143),FALSE),0)</f>
        <v>0</v>
      </c>
      <c r="H143" s="21">
        <f>IFERROR(VLOOKUP($A143,'3.0 Input│AMP'!$A$12:$Q$959,COLUMN(H143),FALSE),0)+IFERROR(VLOOKUP($A143,'3.1 Input│B&amp;T'!$A$13:$L$990,COLUMN(H143),FALSE),0)</f>
        <v>0</v>
      </c>
      <c r="I143" s="21">
        <f>IFERROR(VLOOKUP($A143,'3.0 Input│AMP'!$A$12:$Q$959,COLUMN(I143),FALSE),0)+IFERROR(VLOOKUP($A143,'3.1 Input│B&amp;T'!$A$13:$L$990,COLUMN(I143),FALSE),0)</f>
        <v>0</v>
      </c>
      <c r="J143" s="21">
        <f>IFERROR(VLOOKUP($A143,'3.0 Input│AMP'!$A$12:$Q$959,COLUMN(J143),FALSE),0)+IFERROR(VLOOKUP($A143,'3.1 Input│B&amp;T'!$A$13:$L$990,COLUMN(J143),FALSE),0)</f>
        <v>0</v>
      </c>
      <c r="K143" s="21">
        <f>IFERROR(VLOOKUP($A143,'3.0 Input│AMP'!$A$12:$Q$959,COLUMN(K143),FALSE),0)+IFERROR(VLOOKUP($A143,'3.1 Input│B&amp;T'!$A$13:$L$990,COLUMN(K143),FALSE),0)</f>
        <v>0</v>
      </c>
      <c r="L143" s="46">
        <f>IFERROR(VLOOKUP($A143,'3.0 Input│AMP'!$A$12:$Q$959,L$11,FALSE),0)+IFERROR(VLOOKUP($A143,'3.1 Input│B&amp;T'!$A$13:$O$990,COLUMN(L143),FALSE),0)</f>
        <v>0</v>
      </c>
      <c r="M143" s="46">
        <f>IFERROR(VLOOKUP($A143,'3.0 Input│AMP'!$A$12:$Q$959,M$11,FALSE),0)+IFERROR(VLOOKUP($A143,'3.1 Input│B&amp;T'!$A$13:$O$990,COLUMN(M143),FALSE),0)</f>
        <v>0</v>
      </c>
      <c r="N143" s="46">
        <f>IFERROR(VLOOKUP($A143,'3.0 Input│AMP'!$A$12:$Q$959,N$11,FALSE),0)+IFERROR(VLOOKUP($A143,'3.1 Input│B&amp;T'!$A$13:$O$990,COLUMN(N143),FALSE),0)+IFERROR(VLOOKUP($A143,'3.0 Input│AMP'!$A$12:$Q$959,N$11+1,FALSE),0)</f>
        <v>0</v>
      </c>
      <c r="O143" s="46">
        <f>IFERROR(VLOOKUP($A143,'3.0 Input│AMP'!$A$12:$Q$959,O$11,FALSE),0)+IFERROR(VLOOKUP($A143,'3.1 Input│B&amp;T'!$A$13:$O$990,COLUMN(O143),FALSE),0)</f>
        <v>0</v>
      </c>
      <c r="P143" s="11"/>
      <c r="Q143" s="28">
        <f t="shared" si="2"/>
        <v>0</v>
      </c>
      <c r="R143" s="13"/>
    </row>
    <row r="144" spans="1:18" x14ac:dyDescent="0.25">
      <c r="A144" s="7" t="str">
        <f>IF(MAX($A$13:A143)+1&gt;MAX('3.1 Input│B&amp;T'!$A$13:$A$990),"-",MAX($A$13:A143)+1)</f>
        <v>-</v>
      </c>
      <c r="B144" s="7" t="str">
        <f>CONCATENATE(IFERROR(VLOOKUP($A144,'3.0 Input│AMP'!$A$12:$Q$959,2,FALSE),""),IFERROR(VLOOKUP($A144,'3.1 Input│B&amp;T'!$A$13:$L$990,2,FALSE),""))</f>
        <v/>
      </c>
      <c r="C144" s="20" t="str">
        <f>IFERROR(IFERROR(VLOOKUP($A144,'3.0 Input│AMP'!$A$12:$Q$959,3,FALSE),VLOOKUP($A144,'3.1 Input│B&amp;T'!$A$13:$L$990,3,FALSE)),"-")</f>
        <v>-</v>
      </c>
      <c r="D144" s="6"/>
      <c r="E144" s="7" t="str">
        <f>IFERROR(IFERROR(VLOOKUP($A144,'3.0 Input│AMP'!$A$12:$Q$959,4,FALSE),VLOOKUP($A144,'3.1 Input│B&amp;T'!$A$13:$L$990,3,FALSE)),"-")</f>
        <v>-</v>
      </c>
      <c r="F144" s="38"/>
      <c r="G144" s="21">
        <f>IFERROR(VLOOKUP($A144,'3.0 Input│AMP'!$A$12:$Q$959,COLUMN(G144),FALSE),0)+IFERROR(VLOOKUP($A144,'3.1 Input│B&amp;T'!$A$13:$L$990,COLUMN(G144),FALSE),0)</f>
        <v>0</v>
      </c>
      <c r="H144" s="21">
        <f>IFERROR(VLOOKUP($A144,'3.0 Input│AMP'!$A$12:$Q$959,COLUMN(H144),FALSE),0)+IFERROR(VLOOKUP($A144,'3.1 Input│B&amp;T'!$A$13:$L$990,COLUMN(H144),FALSE),0)</f>
        <v>0</v>
      </c>
      <c r="I144" s="21">
        <f>IFERROR(VLOOKUP($A144,'3.0 Input│AMP'!$A$12:$Q$959,COLUMN(I144),FALSE),0)+IFERROR(VLOOKUP($A144,'3.1 Input│B&amp;T'!$A$13:$L$990,COLUMN(I144),FALSE),0)</f>
        <v>0</v>
      </c>
      <c r="J144" s="21">
        <f>IFERROR(VLOOKUP($A144,'3.0 Input│AMP'!$A$12:$Q$959,COLUMN(J144),FALSE),0)+IFERROR(VLOOKUP($A144,'3.1 Input│B&amp;T'!$A$13:$L$990,COLUMN(J144),FALSE),0)</f>
        <v>0</v>
      </c>
      <c r="K144" s="21">
        <f>IFERROR(VLOOKUP($A144,'3.0 Input│AMP'!$A$12:$Q$959,COLUMN(K144),FALSE),0)+IFERROR(VLOOKUP($A144,'3.1 Input│B&amp;T'!$A$13:$L$990,COLUMN(K144),FALSE),0)</f>
        <v>0</v>
      </c>
      <c r="L144" s="46">
        <f>IFERROR(VLOOKUP($A144,'3.0 Input│AMP'!$A$12:$Q$959,L$11,FALSE),0)+IFERROR(VLOOKUP($A144,'3.1 Input│B&amp;T'!$A$13:$O$990,COLUMN(L144),FALSE),0)</f>
        <v>0</v>
      </c>
      <c r="M144" s="46">
        <f>IFERROR(VLOOKUP($A144,'3.0 Input│AMP'!$A$12:$Q$959,M$11,FALSE),0)+IFERROR(VLOOKUP($A144,'3.1 Input│B&amp;T'!$A$13:$O$990,COLUMN(M144),FALSE),0)</f>
        <v>0</v>
      </c>
      <c r="N144" s="46">
        <f>IFERROR(VLOOKUP($A144,'3.0 Input│AMP'!$A$12:$Q$959,N$11,FALSE),0)+IFERROR(VLOOKUP($A144,'3.1 Input│B&amp;T'!$A$13:$O$990,COLUMN(N144),FALSE),0)+IFERROR(VLOOKUP($A144,'3.0 Input│AMP'!$A$12:$Q$959,N$11+1,FALSE),0)</f>
        <v>0</v>
      </c>
      <c r="O144" s="46">
        <f>IFERROR(VLOOKUP($A144,'3.0 Input│AMP'!$A$12:$Q$959,O$11,FALSE),0)+IFERROR(VLOOKUP($A144,'3.1 Input│B&amp;T'!$A$13:$O$990,COLUMN(O144),FALSE),0)</f>
        <v>0</v>
      </c>
      <c r="P144" s="11"/>
      <c r="Q144" s="28">
        <f t="shared" si="2"/>
        <v>0</v>
      </c>
      <c r="R144" s="13"/>
    </row>
    <row r="145" spans="1:18" x14ac:dyDescent="0.25">
      <c r="A145" s="7" t="str">
        <f>IF(MAX($A$13:A144)+1&gt;MAX('3.1 Input│B&amp;T'!$A$13:$A$990),"-",MAX($A$13:A144)+1)</f>
        <v>-</v>
      </c>
      <c r="B145" s="7" t="str">
        <f>CONCATENATE(IFERROR(VLOOKUP($A145,'3.0 Input│AMP'!$A$12:$Q$959,2,FALSE),""),IFERROR(VLOOKUP($A145,'3.1 Input│B&amp;T'!$A$13:$L$990,2,FALSE),""))</f>
        <v/>
      </c>
      <c r="C145" s="20" t="str">
        <f>IFERROR(IFERROR(VLOOKUP($A145,'3.0 Input│AMP'!$A$12:$Q$959,3,FALSE),VLOOKUP($A145,'3.1 Input│B&amp;T'!$A$13:$L$990,3,FALSE)),"-")</f>
        <v>-</v>
      </c>
      <c r="D145" s="6"/>
      <c r="E145" s="7" t="str">
        <f>IFERROR(IFERROR(VLOOKUP($A145,'3.0 Input│AMP'!$A$12:$Q$959,4,FALSE),VLOOKUP($A145,'3.1 Input│B&amp;T'!$A$13:$L$990,3,FALSE)),"-")</f>
        <v>-</v>
      </c>
      <c r="F145" s="38"/>
      <c r="G145" s="21">
        <f>IFERROR(VLOOKUP($A145,'3.0 Input│AMP'!$A$12:$Q$959,COLUMN(G145),FALSE),0)+IFERROR(VLOOKUP($A145,'3.1 Input│B&amp;T'!$A$13:$L$990,COLUMN(G145),FALSE),0)</f>
        <v>0</v>
      </c>
      <c r="H145" s="21">
        <f>IFERROR(VLOOKUP($A145,'3.0 Input│AMP'!$A$12:$Q$959,COLUMN(H145),FALSE),0)+IFERROR(VLOOKUP($A145,'3.1 Input│B&amp;T'!$A$13:$L$990,COLUMN(H145),FALSE),0)</f>
        <v>0</v>
      </c>
      <c r="I145" s="21">
        <f>IFERROR(VLOOKUP($A145,'3.0 Input│AMP'!$A$12:$Q$959,COLUMN(I145),FALSE),0)+IFERROR(VLOOKUP($A145,'3.1 Input│B&amp;T'!$A$13:$L$990,COLUMN(I145),FALSE),0)</f>
        <v>0</v>
      </c>
      <c r="J145" s="21">
        <f>IFERROR(VLOOKUP($A145,'3.0 Input│AMP'!$A$12:$Q$959,COLUMN(J145),FALSE),0)+IFERROR(VLOOKUP($A145,'3.1 Input│B&amp;T'!$A$13:$L$990,COLUMN(J145),FALSE),0)</f>
        <v>0</v>
      </c>
      <c r="K145" s="21">
        <f>IFERROR(VLOOKUP($A145,'3.0 Input│AMP'!$A$12:$Q$959,COLUMN(K145),FALSE),0)+IFERROR(VLOOKUP($A145,'3.1 Input│B&amp;T'!$A$13:$L$990,COLUMN(K145),FALSE),0)</f>
        <v>0</v>
      </c>
      <c r="L145" s="46">
        <f>IFERROR(VLOOKUP($A145,'3.0 Input│AMP'!$A$12:$Q$959,L$11,FALSE),0)+IFERROR(VLOOKUP($A145,'3.1 Input│B&amp;T'!$A$13:$O$990,COLUMN(L145),FALSE),0)</f>
        <v>0</v>
      </c>
      <c r="M145" s="46">
        <f>IFERROR(VLOOKUP($A145,'3.0 Input│AMP'!$A$12:$Q$959,M$11,FALSE),0)+IFERROR(VLOOKUP($A145,'3.1 Input│B&amp;T'!$A$13:$O$990,COLUMN(M145),FALSE),0)</f>
        <v>0</v>
      </c>
      <c r="N145" s="46">
        <f>IFERROR(VLOOKUP($A145,'3.0 Input│AMP'!$A$12:$Q$959,N$11,FALSE),0)+IFERROR(VLOOKUP($A145,'3.1 Input│B&amp;T'!$A$13:$O$990,COLUMN(N145),FALSE),0)+IFERROR(VLOOKUP($A145,'3.0 Input│AMP'!$A$12:$Q$959,N$11+1,FALSE),0)</f>
        <v>0</v>
      </c>
      <c r="O145" s="46">
        <f>IFERROR(VLOOKUP($A145,'3.0 Input│AMP'!$A$12:$Q$959,O$11,FALSE),0)+IFERROR(VLOOKUP($A145,'3.1 Input│B&amp;T'!$A$13:$O$990,COLUMN(O145),FALSE),0)</f>
        <v>0</v>
      </c>
      <c r="P145" s="11"/>
      <c r="Q145" s="28">
        <f t="shared" si="2"/>
        <v>0</v>
      </c>
      <c r="R145" s="13"/>
    </row>
    <row r="146" spans="1:18" x14ac:dyDescent="0.25">
      <c r="A146" s="7" t="str">
        <f>IF(MAX($A$13:A145)+1&gt;MAX('3.1 Input│B&amp;T'!$A$13:$A$990),"-",MAX($A$13:A145)+1)</f>
        <v>-</v>
      </c>
      <c r="B146" s="7" t="str">
        <f>CONCATENATE(IFERROR(VLOOKUP($A146,'3.0 Input│AMP'!$A$12:$Q$959,2,FALSE),""),IFERROR(VLOOKUP($A146,'3.1 Input│B&amp;T'!$A$13:$L$990,2,FALSE),""))</f>
        <v/>
      </c>
      <c r="C146" s="20" t="str">
        <f>IFERROR(IFERROR(VLOOKUP($A146,'3.0 Input│AMP'!$A$12:$Q$959,3,FALSE),VLOOKUP($A146,'3.1 Input│B&amp;T'!$A$13:$L$990,3,FALSE)),"-")</f>
        <v>-</v>
      </c>
      <c r="D146" s="6"/>
      <c r="E146" s="7" t="str">
        <f>IFERROR(IFERROR(VLOOKUP($A146,'3.0 Input│AMP'!$A$12:$Q$959,4,FALSE),VLOOKUP($A146,'3.1 Input│B&amp;T'!$A$13:$L$990,3,FALSE)),"-")</f>
        <v>-</v>
      </c>
      <c r="F146" s="38"/>
      <c r="G146" s="21">
        <f>IFERROR(VLOOKUP($A146,'3.0 Input│AMP'!$A$12:$Q$959,COLUMN(G146),FALSE),0)+IFERROR(VLOOKUP($A146,'3.1 Input│B&amp;T'!$A$13:$L$990,COLUMN(G146),FALSE),0)</f>
        <v>0</v>
      </c>
      <c r="H146" s="21">
        <f>IFERROR(VLOOKUP($A146,'3.0 Input│AMP'!$A$12:$Q$959,COLUMN(H146),FALSE),0)+IFERROR(VLOOKUP($A146,'3.1 Input│B&amp;T'!$A$13:$L$990,COLUMN(H146),FALSE),0)</f>
        <v>0</v>
      </c>
      <c r="I146" s="21">
        <f>IFERROR(VLOOKUP($A146,'3.0 Input│AMP'!$A$12:$Q$959,COLUMN(I146),FALSE),0)+IFERROR(VLOOKUP($A146,'3.1 Input│B&amp;T'!$A$13:$L$990,COLUMN(I146),FALSE),0)</f>
        <v>0</v>
      </c>
      <c r="J146" s="21">
        <f>IFERROR(VLOOKUP($A146,'3.0 Input│AMP'!$A$12:$Q$959,COLUMN(J146),FALSE),0)+IFERROR(VLOOKUP($A146,'3.1 Input│B&amp;T'!$A$13:$L$990,COLUMN(J146),FALSE),0)</f>
        <v>0</v>
      </c>
      <c r="K146" s="21">
        <f>IFERROR(VLOOKUP($A146,'3.0 Input│AMP'!$A$12:$Q$959,COLUMN(K146),FALSE),0)+IFERROR(VLOOKUP($A146,'3.1 Input│B&amp;T'!$A$13:$L$990,COLUMN(K146),FALSE),0)</f>
        <v>0</v>
      </c>
      <c r="L146" s="46">
        <f>IFERROR(VLOOKUP($A146,'3.0 Input│AMP'!$A$12:$Q$959,L$11,FALSE),0)+IFERROR(VLOOKUP($A146,'3.1 Input│B&amp;T'!$A$13:$O$990,COLUMN(L146),FALSE),0)</f>
        <v>0</v>
      </c>
      <c r="M146" s="46">
        <f>IFERROR(VLOOKUP($A146,'3.0 Input│AMP'!$A$12:$Q$959,M$11,FALSE),0)+IFERROR(VLOOKUP($A146,'3.1 Input│B&amp;T'!$A$13:$O$990,COLUMN(M146),FALSE),0)</f>
        <v>0</v>
      </c>
      <c r="N146" s="46">
        <f>IFERROR(VLOOKUP($A146,'3.0 Input│AMP'!$A$12:$Q$959,N$11,FALSE),0)+IFERROR(VLOOKUP($A146,'3.1 Input│B&amp;T'!$A$13:$O$990,COLUMN(N146),FALSE),0)+IFERROR(VLOOKUP($A146,'3.0 Input│AMP'!$A$12:$Q$959,N$11+1,FALSE),0)</f>
        <v>0</v>
      </c>
      <c r="O146" s="46">
        <f>IFERROR(VLOOKUP($A146,'3.0 Input│AMP'!$A$12:$Q$959,O$11,FALSE),0)+IFERROR(VLOOKUP($A146,'3.1 Input│B&amp;T'!$A$13:$O$990,COLUMN(O146),FALSE),0)</f>
        <v>0</v>
      </c>
      <c r="P146" s="11"/>
      <c r="Q146" s="28">
        <f t="shared" si="2"/>
        <v>0</v>
      </c>
      <c r="R146" s="13"/>
    </row>
    <row r="147" spans="1:18" x14ac:dyDescent="0.25">
      <c r="A147" s="7" t="str">
        <f>IF(MAX($A$13:A146)+1&gt;MAX('3.1 Input│B&amp;T'!$A$13:$A$990),"-",MAX($A$13:A146)+1)</f>
        <v>-</v>
      </c>
      <c r="B147" s="7" t="str">
        <f>CONCATENATE(IFERROR(VLOOKUP($A147,'3.0 Input│AMP'!$A$12:$Q$959,2,FALSE),""),IFERROR(VLOOKUP($A147,'3.1 Input│B&amp;T'!$A$13:$L$990,2,FALSE),""))</f>
        <v/>
      </c>
      <c r="C147" s="20" t="str">
        <f>IFERROR(IFERROR(VLOOKUP($A147,'3.0 Input│AMP'!$A$12:$Q$959,3,FALSE),VLOOKUP($A147,'3.1 Input│B&amp;T'!$A$13:$L$990,3,FALSE)),"-")</f>
        <v>-</v>
      </c>
      <c r="D147" s="6"/>
      <c r="E147" s="7" t="str">
        <f>IFERROR(IFERROR(VLOOKUP($A147,'3.0 Input│AMP'!$A$12:$Q$959,4,FALSE),VLOOKUP($A147,'3.1 Input│B&amp;T'!$A$13:$L$990,3,FALSE)),"-")</f>
        <v>-</v>
      </c>
      <c r="F147" s="38"/>
      <c r="G147" s="21">
        <f>IFERROR(VLOOKUP($A147,'3.0 Input│AMP'!$A$12:$Q$959,COLUMN(G147),FALSE),0)+IFERROR(VLOOKUP($A147,'3.1 Input│B&amp;T'!$A$13:$L$990,COLUMN(G147),FALSE),0)</f>
        <v>0</v>
      </c>
      <c r="H147" s="21">
        <f>IFERROR(VLOOKUP($A147,'3.0 Input│AMP'!$A$12:$Q$959,COLUMN(H147),FALSE),0)+IFERROR(VLOOKUP($A147,'3.1 Input│B&amp;T'!$A$13:$L$990,COLUMN(H147),FALSE),0)</f>
        <v>0</v>
      </c>
      <c r="I147" s="21">
        <f>IFERROR(VLOOKUP($A147,'3.0 Input│AMP'!$A$12:$Q$959,COLUMN(I147),FALSE),0)+IFERROR(VLOOKUP($A147,'3.1 Input│B&amp;T'!$A$13:$L$990,COLUMN(I147),FALSE),0)</f>
        <v>0</v>
      </c>
      <c r="J147" s="21">
        <f>IFERROR(VLOOKUP($A147,'3.0 Input│AMP'!$A$12:$Q$959,COLUMN(J147),FALSE),0)+IFERROR(VLOOKUP($A147,'3.1 Input│B&amp;T'!$A$13:$L$990,COLUMN(J147),FALSE),0)</f>
        <v>0</v>
      </c>
      <c r="K147" s="21">
        <f>IFERROR(VLOOKUP($A147,'3.0 Input│AMP'!$A$12:$Q$959,COLUMN(K147),FALSE),0)+IFERROR(VLOOKUP($A147,'3.1 Input│B&amp;T'!$A$13:$L$990,COLUMN(K147),FALSE),0)</f>
        <v>0</v>
      </c>
      <c r="L147" s="46">
        <f>IFERROR(VLOOKUP($A147,'3.0 Input│AMP'!$A$12:$Q$959,L$11,FALSE),0)+IFERROR(VLOOKUP($A147,'3.1 Input│B&amp;T'!$A$13:$O$990,COLUMN(L147),FALSE),0)</f>
        <v>0</v>
      </c>
      <c r="M147" s="46">
        <f>IFERROR(VLOOKUP($A147,'3.0 Input│AMP'!$A$12:$Q$959,M$11,FALSE),0)+IFERROR(VLOOKUP($A147,'3.1 Input│B&amp;T'!$A$13:$O$990,COLUMN(M147),FALSE),0)</f>
        <v>0</v>
      </c>
      <c r="N147" s="46">
        <f>IFERROR(VLOOKUP($A147,'3.0 Input│AMP'!$A$12:$Q$959,N$11,FALSE),0)+IFERROR(VLOOKUP($A147,'3.1 Input│B&amp;T'!$A$13:$O$990,COLUMN(N147),FALSE),0)+IFERROR(VLOOKUP($A147,'3.0 Input│AMP'!$A$12:$Q$959,N$11+1,FALSE),0)</f>
        <v>0</v>
      </c>
      <c r="O147" s="46">
        <f>IFERROR(VLOOKUP($A147,'3.0 Input│AMP'!$A$12:$Q$959,O$11,FALSE),0)+IFERROR(VLOOKUP($A147,'3.1 Input│B&amp;T'!$A$13:$O$990,COLUMN(O147),FALSE),0)</f>
        <v>0</v>
      </c>
      <c r="P147" s="11"/>
      <c r="Q147" s="28">
        <f t="shared" si="2"/>
        <v>0</v>
      </c>
      <c r="R147" s="13"/>
    </row>
    <row r="148" spans="1:18" x14ac:dyDescent="0.25">
      <c r="A148" s="7" t="str">
        <f>IF(MAX($A$13:A147)+1&gt;MAX('3.1 Input│B&amp;T'!$A$13:$A$990),"-",MAX($A$13:A147)+1)</f>
        <v>-</v>
      </c>
      <c r="B148" s="7" t="str">
        <f>CONCATENATE(IFERROR(VLOOKUP($A148,'3.0 Input│AMP'!$A$12:$Q$959,2,FALSE),""),IFERROR(VLOOKUP($A148,'3.1 Input│B&amp;T'!$A$13:$L$990,2,FALSE),""))</f>
        <v/>
      </c>
      <c r="C148" s="20" t="str">
        <f>IFERROR(IFERROR(VLOOKUP($A148,'3.0 Input│AMP'!$A$12:$Q$959,3,FALSE),VLOOKUP($A148,'3.1 Input│B&amp;T'!$A$13:$L$990,3,FALSE)),"-")</f>
        <v>-</v>
      </c>
      <c r="D148" s="6"/>
      <c r="E148" s="7" t="str">
        <f>IFERROR(IFERROR(VLOOKUP($A148,'3.0 Input│AMP'!$A$12:$Q$959,4,FALSE),VLOOKUP($A148,'3.1 Input│B&amp;T'!$A$13:$L$990,3,FALSE)),"-")</f>
        <v>-</v>
      </c>
      <c r="F148" s="38"/>
      <c r="G148" s="21">
        <f>IFERROR(VLOOKUP($A148,'3.0 Input│AMP'!$A$12:$Q$959,COLUMN(G148),FALSE),0)+IFERROR(VLOOKUP($A148,'3.1 Input│B&amp;T'!$A$13:$L$990,COLUMN(G148),FALSE),0)</f>
        <v>0</v>
      </c>
      <c r="H148" s="21">
        <f>IFERROR(VLOOKUP($A148,'3.0 Input│AMP'!$A$12:$Q$959,COLUMN(H148),FALSE),0)+IFERROR(VLOOKUP($A148,'3.1 Input│B&amp;T'!$A$13:$L$990,COLUMN(H148),FALSE),0)</f>
        <v>0</v>
      </c>
      <c r="I148" s="21">
        <f>IFERROR(VLOOKUP($A148,'3.0 Input│AMP'!$A$12:$Q$959,COLUMN(I148),FALSE),0)+IFERROR(VLOOKUP($A148,'3.1 Input│B&amp;T'!$A$13:$L$990,COLUMN(I148),FALSE),0)</f>
        <v>0</v>
      </c>
      <c r="J148" s="21">
        <f>IFERROR(VLOOKUP($A148,'3.0 Input│AMP'!$A$12:$Q$959,COLUMN(J148),FALSE),0)+IFERROR(VLOOKUP($A148,'3.1 Input│B&amp;T'!$A$13:$L$990,COLUMN(J148),FALSE),0)</f>
        <v>0</v>
      </c>
      <c r="K148" s="21">
        <f>IFERROR(VLOOKUP($A148,'3.0 Input│AMP'!$A$12:$Q$959,COLUMN(K148),FALSE),0)+IFERROR(VLOOKUP($A148,'3.1 Input│B&amp;T'!$A$13:$L$990,COLUMN(K148),FALSE),0)</f>
        <v>0</v>
      </c>
      <c r="L148" s="46">
        <f>IFERROR(VLOOKUP($A148,'3.0 Input│AMP'!$A$12:$Q$959,L$11,FALSE),0)+IFERROR(VLOOKUP($A148,'3.1 Input│B&amp;T'!$A$13:$O$990,COLUMN(L148),FALSE),0)</f>
        <v>0</v>
      </c>
      <c r="M148" s="46">
        <f>IFERROR(VLOOKUP($A148,'3.0 Input│AMP'!$A$12:$Q$959,M$11,FALSE),0)+IFERROR(VLOOKUP($A148,'3.1 Input│B&amp;T'!$A$13:$O$990,COLUMN(M148),FALSE),0)</f>
        <v>0</v>
      </c>
      <c r="N148" s="46">
        <f>IFERROR(VLOOKUP($A148,'3.0 Input│AMP'!$A$12:$Q$959,N$11,FALSE),0)+IFERROR(VLOOKUP($A148,'3.1 Input│B&amp;T'!$A$13:$O$990,COLUMN(N148),FALSE),0)+IFERROR(VLOOKUP($A148,'3.0 Input│AMP'!$A$12:$Q$959,N$11+1,FALSE),0)</f>
        <v>0</v>
      </c>
      <c r="O148" s="46">
        <f>IFERROR(VLOOKUP($A148,'3.0 Input│AMP'!$A$12:$Q$959,O$11,FALSE),0)+IFERROR(VLOOKUP($A148,'3.1 Input│B&amp;T'!$A$13:$O$990,COLUMN(O148),FALSE),0)</f>
        <v>0</v>
      </c>
      <c r="P148" s="11"/>
      <c r="Q148" s="28">
        <f t="shared" si="2"/>
        <v>0</v>
      </c>
      <c r="R148" s="13"/>
    </row>
    <row r="149" spans="1:18" x14ac:dyDescent="0.25">
      <c r="A149" s="7" t="str">
        <f>IF(MAX($A$13:A148)+1&gt;MAX('3.1 Input│B&amp;T'!$A$13:$A$990),"-",MAX($A$13:A148)+1)</f>
        <v>-</v>
      </c>
      <c r="B149" s="7" t="str">
        <f>CONCATENATE(IFERROR(VLOOKUP($A149,'3.0 Input│AMP'!$A$12:$Q$959,2,FALSE),""),IFERROR(VLOOKUP($A149,'3.1 Input│B&amp;T'!$A$13:$L$990,2,FALSE),""))</f>
        <v/>
      </c>
      <c r="C149" s="20" t="str">
        <f>IFERROR(IFERROR(VLOOKUP($A149,'3.0 Input│AMP'!$A$12:$Q$959,3,FALSE),VLOOKUP($A149,'3.1 Input│B&amp;T'!$A$13:$L$990,3,FALSE)),"-")</f>
        <v>-</v>
      </c>
      <c r="D149" s="6"/>
      <c r="E149" s="7" t="str">
        <f>IFERROR(IFERROR(VLOOKUP($A149,'3.0 Input│AMP'!$A$12:$Q$959,4,FALSE),VLOOKUP($A149,'3.1 Input│B&amp;T'!$A$13:$L$990,3,FALSE)),"-")</f>
        <v>-</v>
      </c>
      <c r="F149" s="38"/>
      <c r="G149" s="21">
        <f>IFERROR(VLOOKUP($A149,'3.0 Input│AMP'!$A$12:$Q$959,COLUMN(G149),FALSE),0)+IFERROR(VLOOKUP($A149,'3.1 Input│B&amp;T'!$A$13:$L$990,COLUMN(G149),FALSE),0)</f>
        <v>0</v>
      </c>
      <c r="H149" s="21">
        <f>IFERROR(VLOOKUP($A149,'3.0 Input│AMP'!$A$12:$Q$959,COLUMN(H149),FALSE),0)+IFERROR(VLOOKUP($A149,'3.1 Input│B&amp;T'!$A$13:$L$990,COLUMN(H149),FALSE),0)</f>
        <v>0</v>
      </c>
      <c r="I149" s="21">
        <f>IFERROR(VLOOKUP($A149,'3.0 Input│AMP'!$A$12:$Q$959,COLUMN(I149),FALSE),0)+IFERROR(VLOOKUP($A149,'3.1 Input│B&amp;T'!$A$13:$L$990,COLUMN(I149),FALSE),0)</f>
        <v>0</v>
      </c>
      <c r="J149" s="21">
        <f>IFERROR(VLOOKUP($A149,'3.0 Input│AMP'!$A$12:$Q$959,COLUMN(J149),FALSE),0)+IFERROR(VLOOKUP($A149,'3.1 Input│B&amp;T'!$A$13:$L$990,COLUMN(J149),FALSE),0)</f>
        <v>0</v>
      </c>
      <c r="K149" s="21">
        <f>IFERROR(VLOOKUP($A149,'3.0 Input│AMP'!$A$12:$Q$959,COLUMN(K149),FALSE),0)+IFERROR(VLOOKUP($A149,'3.1 Input│B&amp;T'!$A$13:$L$990,COLUMN(K149),FALSE),0)</f>
        <v>0</v>
      </c>
      <c r="L149" s="46">
        <f>IFERROR(VLOOKUP($A149,'3.0 Input│AMP'!$A$12:$Q$959,L$11,FALSE),0)+IFERROR(VLOOKUP($A149,'3.1 Input│B&amp;T'!$A$13:$O$990,COLUMN(L149),FALSE),0)</f>
        <v>0</v>
      </c>
      <c r="M149" s="46">
        <f>IFERROR(VLOOKUP($A149,'3.0 Input│AMP'!$A$12:$Q$959,M$11,FALSE),0)+IFERROR(VLOOKUP($A149,'3.1 Input│B&amp;T'!$A$13:$O$990,COLUMN(M149),FALSE),0)</f>
        <v>0</v>
      </c>
      <c r="N149" s="46">
        <f>IFERROR(VLOOKUP($A149,'3.0 Input│AMP'!$A$12:$Q$959,N$11,FALSE),0)+IFERROR(VLOOKUP($A149,'3.1 Input│B&amp;T'!$A$13:$O$990,COLUMN(N149),FALSE),0)+IFERROR(VLOOKUP($A149,'3.0 Input│AMP'!$A$12:$Q$959,N$11+1,FALSE),0)</f>
        <v>0</v>
      </c>
      <c r="O149" s="46">
        <f>IFERROR(VLOOKUP($A149,'3.0 Input│AMP'!$A$12:$Q$959,O$11,FALSE),0)+IFERROR(VLOOKUP($A149,'3.1 Input│B&amp;T'!$A$13:$O$990,COLUMN(O149),FALSE),0)</f>
        <v>0</v>
      </c>
      <c r="P149" s="11"/>
      <c r="Q149" s="28">
        <f t="shared" si="2"/>
        <v>0</v>
      </c>
      <c r="R149" s="13"/>
    </row>
    <row r="150" spans="1:18" x14ac:dyDescent="0.25">
      <c r="A150" s="7" t="str">
        <f>IF(MAX($A$13:A149)+1&gt;MAX('3.1 Input│B&amp;T'!$A$13:$A$990),"-",MAX($A$13:A149)+1)</f>
        <v>-</v>
      </c>
      <c r="B150" s="7" t="str">
        <f>CONCATENATE(IFERROR(VLOOKUP($A150,'3.0 Input│AMP'!$A$12:$Q$959,2,FALSE),""),IFERROR(VLOOKUP($A150,'3.1 Input│B&amp;T'!$A$13:$L$990,2,FALSE),""))</f>
        <v/>
      </c>
      <c r="C150" s="20" t="str">
        <f>IFERROR(IFERROR(VLOOKUP($A150,'3.0 Input│AMP'!$A$12:$Q$959,3,FALSE),VLOOKUP($A150,'3.1 Input│B&amp;T'!$A$13:$L$990,3,FALSE)),"-")</f>
        <v>-</v>
      </c>
      <c r="D150" s="6"/>
      <c r="E150" s="7" t="str">
        <f>IFERROR(IFERROR(VLOOKUP($A150,'3.0 Input│AMP'!$A$12:$Q$959,4,FALSE),VLOOKUP($A150,'3.1 Input│B&amp;T'!$A$13:$L$990,3,FALSE)),"-")</f>
        <v>-</v>
      </c>
      <c r="F150" s="38"/>
      <c r="G150" s="21">
        <f>IFERROR(VLOOKUP($A150,'3.0 Input│AMP'!$A$12:$Q$959,COLUMN(G150),FALSE),0)+IFERROR(VLOOKUP($A150,'3.1 Input│B&amp;T'!$A$13:$L$990,COLUMN(G150),FALSE),0)</f>
        <v>0</v>
      </c>
      <c r="H150" s="21">
        <f>IFERROR(VLOOKUP($A150,'3.0 Input│AMP'!$A$12:$Q$959,COLUMN(H150),FALSE),0)+IFERROR(VLOOKUP($A150,'3.1 Input│B&amp;T'!$A$13:$L$990,COLUMN(H150),FALSE),0)</f>
        <v>0</v>
      </c>
      <c r="I150" s="21">
        <f>IFERROR(VLOOKUP($A150,'3.0 Input│AMP'!$A$12:$Q$959,COLUMN(I150),FALSE),0)+IFERROR(VLOOKUP($A150,'3.1 Input│B&amp;T'!$A$13:$L$990,COLUMN(I150),FALSE),0)</f>
        <v>0</v>
      </c>
      <c r="J150" s="21">
        <f>IFERROR(VLOOKUP($A150,'3.0 Input│AMP'!$A$12:$Q$959,COLUMN(J150),FALSE),0)+IFERROR(VLOOKUP($A150,'3.1 Input│B&amp;T'!$A$13:$L$990,COLUMN(J150),FALSE),0)</f>
        <v>0</v>
      </c>
      <c r="K150" s="21">
        <f>IFERROR(VLOOKUP($A150,'3.0 Input│AMP'!$A$12:$Q$959,COLUMN(K150),FALSE),0)+IFERROR(VLOOKUP($A150,'3.1 Input│B&amp;T'!$A$13:$L$990,COLUMN(K150),FALSE),0)</f>
        <v>0</v>
      </c>
      <c r="L150" s="46">
        <f>IFERROR(VLOOKUP($A150,'3.0 Input│AMP'!$A$12:$Q$959,L$11,FALSE),0)+IFERROR(VLOOKUP($A150,'3.1 Input│B&amp;T'!$A$13:$O$990,COLUMN(L150),FALSE),0)</f>
        <v>0</v>
      </c>
      <c r="M150" s="46">
        <f>IFERROR(VLOOKUP($A150,'3.0 Input│AMP'!$A$12:$Q$959,M$11,FALSE),0)+IFERROR(VLOOKUP($A150,'3.1 Input│B&amp;T'!$A$13:$O$990,COLUMN(M150),FALSE),0)</f>
        <v>0</v>
      </c>
      <c r="N150" s="46">
        <f>IFERROR(VLOOKUP($A150,'3.0 Input│AMP'!$A$12:$Q$959,N$11,FALSE),0)+IFERROR(VLOOKUP($A150,'3.1 Input│B&amp;T'!$A$13:$O$990,COLUMN(N150),FALSE),0)+IFERROR(VLOOKUP($A150,'3.0 Input│AMP'!$A$12:$Q$959,N$11+1,FALSE),0)</f>
        <v>0</v>
      </c>
      <c r="O150" s="46">
        <f>IFERROR(VLOOKUP($A150,'3.0 Input│AMP'!$A$12:$Q$959,O$11,FALSE),0)+IFERROR(VLOOKUP($A150,'3.1 Input│B&amp;T'!$A$13:$O$990,COLUMN(O150),FALSE),0)</f>
        <v>0</v>
      </c>
      <c r="P150" s="11"/>
      <c r="Q150" s="28">
        <f t="shared" si="2"/>
        <v>0</v>
      </c>
      <c r="R150" s="13"/>
    </row>
    <row r="151" spans="1:18" x14ac:dyDescent="0.25">
      <c r="A151" s="7" t="str">
        <f>IF(MAX($A$13:A150)+1&gt;MAX('3.1 Input│B&amp;T'!$A$13:$A$990),"-",MAX($A$13:A150)+1)</f>
        <v>-</v>
      </c>
      <c r="B151" s="7" t="str">
        <f>CONCATENATE(IFERROR(VLOOKUP($A151,'3.0 Input│AMP'!$A$12:$Q$959,2,FALSE),""),IFERROR(VLOOKUP($A151,'3.1 Input│B&amp;T'!$A$13:$L$990,2,FALSE),""))</f>
        <v/>
      </c>
      <c r="C151" s="20" t="str">
        <f>IFERROR(IFERROR(VLOOKUP($A151,'3.0 Input│AMP'!$A$12:$Q$959,3,FALSE),VLOOKUP($A151,'3.1 Input│B&amp;T'!$A$13:$L$990,3,FALSE)),"-")</f>
        <v>-</v>
      </c>
      <c r="D151" s="6"/>
      <c r="E151" s="7" t="str">
        <f>IFERROR(IFERROR(VLOOKUP($A151,'3.0 Input│AMP'!$A$12:$Q$959,4,FALSE),VLOOKUP($A151,'3.1 Input│B&amp;T'!$A$13:$L$990,3,FALSE)),"-")</f>
        <v>-</v>
      </c>
      <c r="F151" s="38"/>
      <c r="G151" s="21">
        <f>IFERROR(VLOOKUP($A151,'3.0 Input│AMP'!$A$12:$Q$959,COLUMN(G151),FALSE),0)+IFERROR(VLOOKUP($A151,'3.1 Input│B&amp;T'!$A$13:$L$990,COLUMN(G151),FALSE),0)</f>
        <v>0</v>
      </c>
      <c r="H151" s="21">
        <f>IFERROR(VLOOKUP($A151,'3.0 Input│AMP'!$A$12:$Q$959,COLUMN(H151),FALSE),0)+IFERROR(VLOOKUP($A151,'3.1 Input│B&amp;T'!$A$13:$L$990,COLUMN(H151),FALSE),0)</f>
        <v>0</v>
      </c>
      <c r="I151" s="21">
        <f>IFERROR(VLOOKUP($A151,'3.0 Input│AMP'!$A$12:$Q$959,COLUMN(I151),FALSE),0)+IFERROR(VLOOKUP($A151,'3.1 Input│B&amp;T'!$A$13:$L$990,COLUMN(I151),FALSE),0)</f>
        <v>0</v>
      </c>
      <c r="J151" s="21">
        <f>IFERROR(VLOOKUP($A151,'3.0 Input│AMP'!$A$12:$Q$959,COLUMN(J151),FALSE),0)+IFERROR(VLOOKUP($A151,'3.1 Input│B&amp;T'!$A$13:$L$990,COLUMN(J151),FALSE),0)</f>
        <v>0</v>
      </c>
      <c r="K151" s="21">
        <f>IFERROR(VLOOKUP($A151,'3.0 Input│AMP'!$A$12:$Q$959,COLUMN(K151),FALSE),0)+IFERROR(VLOOKUP($A151,'3.1 Input│B&amp;T'!$A$13:$L$990,COLUMN(K151),FALSE),0)</f>
        <v>0</v>
      </c>
      <c r="L151" s="46">
        <f>IFERROR(VLOOKUP($A151,'3.0 Input│AMP'!$A$12:$Q$959,L$11,FALSE),0)+IFERROR(VLOOKUP($A151,'3.1 Input│B&amp;T'!$A$13:$O$990,COLUMN(L151),FALSE),0)</f>
        <v>0</v>
      </c>
      <c r="M151" s="46">
        <f>IFERROR(VLOOKUP($A151,'3.0 Input│AMP'!$A$12:$Q$959,M$11,FALSE),0)+IFERROR(VLOOKUP($A151,'3.1 Input│B&amp;T'!$A$13:$O$990,COLUMN(M151),FALSE),0)</f>
        <v>0</v>
      </c>
      <c r="N151" s="46">
        <f>IFERROR(VLOOKUP($A151,'3.0 Input│AMP'!$A$12:$Q$959,N$11,FALSE),0)+IFERROR(VLOOKUP($A151,'3.1 Input│B&amp;T'!$A$13:$O$990,COLUMN(N151),FALSE),0)+IFERROR(VLOOKUP($A151,'3.0 Input│AMP'!$A$12:$Q$959,N$11+1,FALSE),0)</f>
        <v>0</v>
      </c>
      <c r="O151" s="46">
        <f>IFERROR(VLOOKUP($A151,'3.0 Input│AMP'!$A$12:$Q$959,O$11,FALSE),0)+IFERROR(VLOOKUP($A151,'3.1 Input│B&amp;T'!$A$13:$O$990,COLUMN(O151),FALSE),0)</f>
        <v>0</v>
      </c>
      <c r="P151" s="11"/>
      <c r="Q151" s="28">
        <f t="shared" si="2"/>
        <v>0</v>
      </c>
      <c r="R151" s="13"/>
    </row>
    <row r="152" spans="1:18" x14ac:dyDescent="0.25">
      <c r="A152" s="7" t="str">
        <f>IF(MAX($A$13:A151)+1&gt;MAX('3.1 Input│B&amp;T'!$A$13:$A$990),"-",MAX($A$13:A151)+1)</f>
        <v>-</v>
      </c>
      <c r="B152" s="7" t="str">
        <f>CONCATENATE(IFERROR(VLOOKUP($A152,'3.0 Input│AMP'!$A$12:$Q$959,2,FALSE),""),IFERROR(VLOOKUP($A152,'3.1 Input│B&amp;T'!$A$13:$L$990,2,FALSE),""))</f>
        <v/>
      </c>
      <c r="C152" s="20" t="str">
        <f>IFERROR(IFERROR(VLOOKUP($A152,'3.0 Input│AMP'!$A$12:$Q$959,3,FALSE),VLOOKUP($A152,'3.1 Input│B&amp;T'!$A$13:$L$990,3,FALSE)),"-")</f>
        <v>-</v>
      </c>
      <c r="D152" s="6"/>
      <c r="E152" s="7" t="str">
        <f>IFERROR(IFERROR(VLOOKUP($A152,'3.0 Input│AMP'!$A$12:$Q$959,4,FALSE),VLOOKUP($A152,'3.1 Input│B&amp;T'!$A$13:$L$990,3,FALSE)),"-")</f>
        <v>-</v>
      </c>
      <c r="F152" s="38"/>
      <c r="G152" s="21">
        <f>IFERROR(VLOOKUP($A152,'3.0 Input│AMP'!$A$12:$Q$959,COLUMN(G152),FALSE),0)+IFERROR(VLOOKUP($A152,'3.1 Input│B&amp;T'!$A$13:$L$990,COLUMN(G152),FALSE),0)</f>
        <v>0</v>
      </c>
      <c r="H152" s="21">
        <f>IFERROR(VLOOKUP($A152,'3.0 Input│AMP'!$A$12:$Q$959,COLUMN(H152),FALSE),0)+IFERROR(VLOOKUP($A152,'3.1 Input│B&amp;T'!$A$13:$L$990,COLUMN(H152),FALSE),0)</f>
        <v>0</v>
      </c>
      <c r="I152" s="21">
        <f>IFERROR(VLOOKUP($A152,'3.0 Input│AMP'!$A$12:$Q$959,COLUMN(I152),FALSE),0)+IFERROR(VLOOKUP($A152,'3.1 Input│B&amp;T'!$A$13:$L$990,COLUMN(I152),FALSE),0)</f>
        <v>0</v>
      </c>
      <c r="J152" s="21">
        <f>IFERROR(VLOOKUP($A152,'3.0 Input│AMP'!$A$12:$Q$959,COLUMN(J152),FALSE),0)+IFERROR(VLOOKUP($A152,'3.1 Input│B&amp;T'!$A$13:$L$990,COLUMN(J152),FALSE),0)</f>
        <v>0</v>
      </c>
      <c r="K152" s="21">
        <f>IFERROR(VLOOKUP($A152,'3.0 Input│AMP'!$A$12:$Q$959,COLUMN(K152),FALSE),0)+IFERROR(VLOOKUP($A152,'3.1 Input│B&amp;T'!$A$13:$L$990,COLUMN(K152),FALSE),0)</f>
        <v>0</v>
      </c>
      <c r="L152" s="46">
        <f>IFERROR(VLOOKUP($A152,'3.0 Input│AMP'!$A$12:$Q$959,L$11,FALSE),0)+IFERROR(VLOOKUP($A152,'3.1 Input│B&amp;T'!$A$13:$O$990,COLUMN(L152),FALSE),0)</f>
        <v>0</v>
      </c>
      <c r="M152" s="46">
        <f>IFERROR(VLOOKUP($A152,'3.0 Input│AMP'!$A$12:$Q$959,M$11,FALSE),0)+IFERROR(VLOOKUP($A152,'3.1 Input│B&amp;T'!$A$13:$O$990,COLUMN(M152),FALSE),0)</f>
        <v>0</v>
      </c>
      <c r="N152" s="46">
        <f>IFERROR(VLOOKUP($A152,'3.0 Input│AMP'!$A$12:$Q$959,N$11,FALSE),0)+IFERROR(VLOOKUP($A152,'3.1 Input│B&amp;T'!$A$13:$O$990,COLUMN(N152),FALSE),0)+IFERROR(VLOOKUP($A152,'3.0 Input│AMP'!$A$12:$Q$959,N$11+1,FALSE),0)</f>
        <v>0</v>
      </c>
      <c r="O152" s="46">
        <f>IFERROR(VLOOKUP($A152,'3.0 Input│AMP'!$A$12:$Q$959,O$11,FALSE),0)+IFERROR(VLOOKUP($A152,'3.1 Input│B&amp;T'!$A$13:$O$990,COLUMN(O152),FALSE),0)</f>
        <v>0</v>
      </c>
      <c r="P152" s="11"/>
      <c r="Q152" s="28">
        <f t="shared" si="2"/>
        <v>0</v>
      </c>
      <c r="R152" s="13"/>
    </row>
    <row r="153" spans="1:18" x14ac:dyDescent="0.25">
      <c r="A153" s="7" t="str">
        <f>IF(MAX($A$13:A152)+1&gt;MAX('3.1 Input│B&amp;T'!$A$13:$A$990),"-",MAX($A$13:A152)+1)</f>
        <v>-</v>
      </c>
      <c r="B153" s="7" t="str">
        <f>CONCATENATE(IFERROR(VLOOKUP($A153,'3.0 Input│AMP'!$A$12:$Q$959,2,FALSE),""),IFERROR(VLOOKUP($A153,'3.1 Input│B&amp;T'!$A$13:$L$990,2,FALSE),""))</f>
        <v/>
      </c>
      <c r="C153" s="20" t="str">
        <f>IFERROR(IFERROR(VLOOKUP($A153,'3.0 Input│AMP'!$A$12:$Q$959,3,FALSE),VLOOKUP($A153,'3.1 Input│B&amp;T'!$A$13:$L$990,3,FALSE)),"-")</f>
        <v>-</v>
      </c>
      <c r="D153" s="6"/>
      <c r="E153" s="7" t="str">
        <f>IFERROR(IFERROR(VLOOKUP($A153,'3.0 Input│AMP'!$A$12:$Q$959,4,FALSE),VLOOKUP($A153,'3.1 Input│B&amp;T'!$A$13:$L$990,3,FALSE)),"-")</f>
        <v>-</v>
      </c>
      <c r="F153" s="38"/>
      <c r="G153" s="21">
        <f>IFERROR(VLOOKUP($A153,'3.0 Input│AMP'!$A$12:$Q$959,COLUMN(G153),FALSE),0)+IFERROR(VLOOKUP($A153,'3.1 Input│B&amp;T'!$A$13:$L$990,COLUMN(G153),FALSE),0)</f>
        <v>0</v>
      </c>
      <c r="H153" s="21">
        <f>IFERROR(VLOOKUP($A153,'3.0 Input│AMP'!$A$12:$Q$959,COLUMN(H153),FALSE),0)+IFERROR(VLOOKUP($A153,'3.1 Input│B&amp;T'!$A$13:$L$990,COLUMN(H153),FALSE),0)</f>
        <v>0</v>
      </c>
      <c r="I153" s="21">
        <f>IFERROR(VLOOKUP($A153,'3.0 Input│AMP'!$A$12:$Q$959,COLUMN(I153),FALSE),0)+IFERROR(VLOOKUP($A153,'3.1 Input│B&amp;T'!$A$13:$L$990,COLUMN(I153),FALSE),0)</f>
        <v>0</v>
      </c>
      <c r="J153" s="21">
        <f>IFERROR(VLOOKUP($A153,'3.0 Input│AMP'!$A$12:$Q$959,COLUMN(J153),FALSE),0)+IFERROR(VLOOKUP($A153,'3.1 Input│B&amp;T'!$A$13:$L$990,COLUMN(J153),FALSE),0)</f>
        <v>0</v>
      </c>
      <c r="K153" s="21">
        <f>IFERROR(VLOOKUP($A153,'3.0 Input│AMP'!$A$12:$Q$959,COLUMN(K153),FALSE),0)+IFERROR(VLOOKUP($A153,'3.1 Input│B&amp;T'!$A$13:$L$990,COLUMN(K153),FALSE),0)</f>
        <v>0</v>
      </c>
      <c r="L153" s="46">
        <f>IFERROR(VLOOKUP($A153,'3.0 Input│AMP'!$A$12:$Q$959,L$11,FALSE),0)+IFERROR(VLOOKUP($A153,'3.1 Input│B&amp;T'!$A$13:$O$990,COLUMN(L153),FALSE),0)</f>
        <v>0</v>
      </c>
      <c r="M153" s="46">
        <f>IFERROR(VLOOKUP($A153,'3.0 Input│AMP'!$A$12:$Q$959,M$11,FALSE),0)+IFERROR(VLOOKUP($A153,'3.1 Input│B&amp;T'!$A$13:$O$990,COLUMN(M153),FALSE),0)</f>
        <v>0</v>
      </c>
      <c r="N153" s="46">
        <f>IFERROR(VLOOKUP($A153,'3.0 Input│AMP'!$A$12:$Q$959,N$11,FALSE),0)+IFERROR(VLOOKUP($A153,'3.1 Input│B&amp;T'!$A$13:$O$990,COLUMN(N153),FALSE),0)+IFERROR(VLOOKUP($A153,'3.0 Input│AMP'!$A$12:$Q$959,N$11+1,FALSE),0)</f>
        <v>0</v>
      </c>
      <c r="O153" s="46">
        <f>IFERROR(VLOOKUP($A153,'3.0 Input│AMP'!$A$12:$Q$959,O$11,FALSE),0)+IFERROR(VLOOKUP($A153,'3.1 Input│B&amp;T'!$A$13:$O$990,COLUMN(O153),FALSE),0)</f>
        <v>0</v>
      </c>
      <c r="P153" s="11"/>
      <c r="Q153" s="28">
        <f t="shared" si="2"/>
        <v>0</v>
      </c>
      <c r="R153" s="13"/>
    </row>
    <row r="154" spans="1:18" x14ac:dyDescent="0.25">
      <c r="A154" s="7" t="str">
        <f>IF(MAX($A$13:A153)+1&gt;MAX('3.1 Input│B&amp;T'!$A$13:$A$990),"-",MAX($A$13:A153)+1)</f>
        <v>-</v>
      </c>
      <c r="B154" s="7" t="str">
        <f>CONCATENATE(IFERROR(VLOOKUP($A154,'3.0 Input│AMP'!$A$12:$Q$959,2,FALSE),""),IFERROR(VLOOKUP($A154,'3.1 Input│B&amp;T'!$A$13:$L$990,2,FALSE),""))</f>
        <v/>
      </c>
      <c r="C154" s="20" t="str">
        <f>IFERROR(IFERROR(VLOOKUP($A154,'3.0 Input│AMP'!$A$12:$Q$959,3,FALSE),VLOOKUP($A154,'3.1 Input│B&amp;T'!$A$13:$L$990,3,FALSE)),"-")</f>
        <v>-</v>
      </c>
      <c r="D154" s="6"/>
      <c r="E154" s="7" t="str">
        <f>IFERROR(IFERROR(VLOOKUP($A154,'3.0 Input│AMP'!$A$12:$Q$959,4,FALSE),VLOOKUP($A154,'3.1 Input│B&amp;T'!$A$13:$L$990,3,FALSE)),"-")</f>
        <v>-</v>
      </c>
      <c r="F154" s="38"/>
      <c r="G154" s="21">
        <f>IFERROR(VLOOKUP($A154,'3.0 Input│AMP'!$A$12:$Q$959,COLUMN(G154),FALSE),0)+IFERROR(VLOOKUP($A154,'3.1 Input│B&amp;T'!$A$13:$L$990,COLUMN(G154),FALSE),0)</f>
        <v>0</v>
      </c>
      <c r="H154" s="21">
        <f>IFERROR(VLOOKUP($A154,'3.0 Input│AMP'!$A$12:$Q$959,COLUMN(H154),FALSE),0)+IFERROR(VLOOKUP($A154,'3.1 Input│B&amp;T'!$A$13:$L$990,COLUMN(H154),FALSE),0)</f>
        <v>0</v>
      </c>
      <c r="I154" s="21">
        <f>IFERROR(VLOOKUP($A154,'3.0 Input│AMP'!$A$12:$Q$959,COLUMN(I154),FALSE),0)+IFERROR(VLOOKUP($A154,'3.1 Input│B&amp;T'!$A$13:$L$990,COLUMN(I154),FALSE),0)</f>
        <v>0</v>
      </c>
      <c r="J154" s="21">
        <f>IFERROR(VLOOKUP($A154,'3.0 Input│AMP'!$A$12:$Q$959,COLUMN(J154),FALSE),0)+IFERROR(VLOOKUP($A154,'3.1 Input│B&amp;T'!$A$13:$L$990,COLUMN(J154),FALSE),0)</f>
        <v>0</v>
      </c>
      <c r="K154" s="21">
        <f>IFERROR(VLOOKUP($A154,'3.0 Input│AMP'!$A$12:$Q$959,COLUMN(K154),FALSE),0)+IFERROR(VLOOKUP($A154,'3.1 Input│B&amp;T'!$A$13:$L$990,COLUMN(K154),FALSE),0)</f>
        <v>0</v>
      </c>
      <c r="L154" s="46">
        <f>IFERROR(VLOOKUP($A154,'3.0 Input│AMP'!$A$12:$Q$959,L$11,FALSE),0)+IFERROR(VLOOKUP($A154,'3.1 Input│B&amp;T'!$A$13:$O$990,COLUMN(L154),FALSE),0)</f>
        <v>0</v>
      </c>
      <c r="M154" s="46">
        <f>IFERROR(VLOOKUP($A154,'3.0 Input│AMP'!$A$12:$Q$959,M$11,FALSE),0)+IFERROR(VLOOKUP($A154,'3.1 Input│B&amp;T'!$A$13:$O$990,COLUMN(M154),FALSE),0)</f>
        <v>0</v>
      </c>
      <c r="N154" s="46">
        <f>IFERROR(VLOOKUP($A154,'3.0 Input│AMP'!$A$12:$Q$959,N$11,FALSE),0)+IFERROR(VLOOKUP($A154,'3.1 Input│B&amp;T'!$A$13:$O$990,COLUMN(N154),FALSE),0)+IFERROR(VLOOKUP($A154,'3.0 Input│AMP'!$A$12:$Q$959,N$11+1,FALSE),0)</f>
        <v>0</v>
      </c>
      <c r="O154" s="46">
        <f>IFERROR(VLOOKUP($A154,'3.0 Input│AMP'!$A$12:$Q$959,O$11,FALSE),0)+IFERROR(VLOOKUP($A154,'3.1 Input│B&amp;T'!$A$13:$O$990,COLUMN(O154),FALSE),0)</f>
        <v>0</v>
      </c>
      <c r="P154" s="11"/>
      <c r="Q154" s="28">
        <f t="shared" si="2"/>
        <v>0</v>
      </c>
      <c r="R154" s="13"/>
    </row>
    <row r="155" spans="1:18" x14ac:dyDescent="0.25">
      <c r="A155" s="7" t="str">
        <f>IF(MAX($A$13:A154)+1&gt;MAX('3.1 Input│B&amp;T'!$A$13:$A$990),"-",MAX($A$13:A154)+1)</f>
        <v>-</v>
      </c>
      <c r="B155" s="7" t="str">
        <f>CONCATENATE(IFERROR(VLOOKUP($A155,'3.0 Input│AMP'!$A$12:$Q$959,2,FALSE),""),IFERROR(VLOOKUP($A155,'3.1 Input│B&amp;T'!$A$13:$L$990,2,FALSE),""))</f>
        <v/>
      </c>
      <c r="C155" s="20" t="str">
        <f>IFERROR(IFERROR(VLOOKUP($A155,'3.0 Input│AMP'!$A$12:$Q$959,3,FALSE),VLOOKUP($A155,'3.1 Input│B&amp;T'!$A$13:$L$990,3,FALSE)),"-")</f>
        <v>-</v>
      </c>
      <c r="D155" s="6"/>
      <c r="E155" s="7" t="str">
        <f>IFERROR(IFERROR(VLOOKUP($A155,'3.0 Input│AMP'!$A$12:$Q$959,4,FALSE),VLOOKUP($A155,'3.1 Input│B&amp;T'!$A$13:$L$990,3,FALSE)),"-")</f>
        <v>-</v>
      </c>
      <c r="F155" s="38"/>
      <c r="G155" s="21">
        <f>IFERROR(VLOOKUP($A155,'3.0 Input│AMP'!$A$12:$Q$959,COLUMN(G155),FALSE),0)+IFERROR(VLOOKUP($A155,'3.1 Input│B&amp;T'!$A$13:$L$990,COLUMN(G155),FALSE),0)</f>
        <v>0</v>
      </c>
      <c r="H155" s="21">
        <f>IFERROR(VLOOKUP($A155,'3.0 Input│AMP'!$A$12:$Q$959,COLUMN(H155),FALSE),0)+IFERROR(VLOOKUP($A155,'3.1 Input│B&amp;T'!$A$13:$L$990,COLUMN(H155),FALSE),0)</f>
        <v>0</v>
      </c>
      <c r="I155" s="21">
        <f>IFERROR(VLOOKUP($A155,'3.0 Input│AMP'!$A$12:$Q$959,COLUMN(I155),FALSE),0)+IFERROR(VLOOKUP($A155,'3.1 Input│B&amp;T'!$A$13:$L$990,COLUMN(I155),FALSE),0)</f>
        <v>0</v>
      </c>
      <c r="J155" s="21">
        <f>IFERROR(VLOOKUP($A155,'3.0 Input│AMP'!$A$12:$Q$959,COLUMN(J155),FALSE),0)+IFERROR(VLOOKUP($A155,'3.1 Input│B&amp;T'!$A$13:$L$990,COLUMN(J155),FALSE),0)</f>
        <v>0</v>
      </c>
      <c r="K155" s="21">
        <f>IFERROR(VLOOKUP($A155,'3.0 Input│AMP'!$A$12:$Q$959,COLUMN(K155),FALSE),0)+IFERROR(VLOOKUP($A155,'3.1 Input│B&amp;T'!$A$13:$L$990,COLUMN(K155),FALSE),0)</f>
        <v>0</v>
      </c>
      <c r="L155" s="46">
        <f>IFERROR(VLOOKUP($A155,'3.0 Input│AMP'!$A$12:$Q$959,L$11,FALSE),0)+IFERROR(VLOOKUP($A155,'3.1 Input│B&amp;T'!$A$13:$O$990,COLUMN(L155),FALSE),0)</f>
        <v>0</v>
      </c>
      <c r="M155" s="46">
        <f>IFERROR(VLOOKUP($A155,'3.0 Input│AMP'!$A$12:$Q$959,M$11,FALSE),0)+IFERROR(VLOOKUP($A155,'3.1 Input│B&amp;T'!$A$13:$O$990,COLUMN(M155),FALSE),0)</f>
        <v>0</v>
      </c>
      <c r="N155" s="46">
        <f>IFERROR(VLOOKUP($A155,'3.0 Input│AMP'!$A$12:$Q$959,N$11,FALSE),0)+IFERROR(VLOOKUP($A155,'3.1 Input│B&amp;T'!$A$13:$O$990,COLUMN(N155),FALSE),0)+IFERROR(VLOOKUP($A155,'3.0 Input│AMP'!$A$12:$Q$959,N$11+1,FALSE),0)</f>
        <v>0</v>
      </c>
      <c r="O155" s="46">
        <f>IFERROR(VLOOKUP($A155,'3.0 Input│AMP'!$A$12:$Q$959,O$11,FALSE),0)+IFERROR(VLOOKUP($A155,'3.1 Input│B&amp;T'!$A$13:$O$990,COLUMN(O155),FALSE),0)</f>
        <v>0</v>
      </c>
      <c r="P155" s="11"/>
      <c r="Q155" s="28">
        <f t="shared" si="2"/>
        <v>0</v>
      </c>
      <c r="R155" s="13"/>
    </row>
    <row r="156" spans="1:18" x14ac:dyDescent="0.25">
      <c r="A156" s="7" t="str">
        <f>IF(MAX($A$13:A155)+1&gt;MAX('3.1 Input│B&amp;T'!$A$13:$A$990),"-",MAX($A$13:A155)+1)</f>
        <v>-</v>
      </c>
      <c r="B156" s="7" t="str">
        <f>CONCATENATE(IFERROR(VLOOKUP($A156,'3.0 Input│AMP'!$A$12:$Q$959,2,FALSE),""),IFERROR(VLOOKUP($A156,'3.1 Input│B&amp;T'!$A$13:$L$990,2,FALSE),""))</f>
        <v/>
      </c>
      <c r="C156" s="20" t="str">
        <f>IFERROR(IFERROR(VLOOKUP($A156,'3.0 Input│AMP'!$A$12:$Q$959,3,FALSE),VLOOKUP($A156,'3.1 Input│B&amp;T'!$A$13:$L$990,3,FALSE)),"-")</f>
        <v>-</v>
      </c>
      <c r="D156" s="6"/>
      <c r="E156" s="7" t="str">
        <f>IFERROR(IFERROR(VLOOKUP($A156,'3.0 Input│AMP'!$A$12:$Q$959,4,FALSE),VLOOKUP($A156,'3.1 Input│B&amp;T'!$A$13:$L$990,3,FALSE)),"-")</f>
        <v>-</v>
      </c>
      <c r="F156" s="38"/>
      <c r="G156" s="21">
        <f>IFERROR(VLOOKUP($A156,'3.0 Input│AMP'!$A$12:$Q$959,COLUMN(G156),FALSE),0)+IFERROR(VLOOKUP($A156,'3.1 Input│B&amp;T'!$A$13:$L$990,COLUMN(G156),FALSE),0)</f>
        <v>0</v>
      </c>
      <c r="H156" s="21">
        <f>IFERROR(VLOOKUP($A156,'3.0 Input│AMP'!$A$12:$Q$959,COLUMN(H156),FALSE),0)+IFERROR(VLOOKUP($A156,'3.1 Input│B&amp;T'!$A$13:$L$990,COLUMN(H156),FALSE),0)</f>
        <v>0</v>
      </c>
      <c r="I156" s="21">
        <f>IFERROR(VLOOKUP($A156,'3.0 Input│AMP'!$A$12:$Q$959,COLUMN(I156),FALSE),0)+IFERROR(VLOOKUP($A156,'3.1 Input│B&amp;T'!$A$13:$L$990,COLUMN(I156),FALSE),0)</f>
        <v>0</v>
      </c>
      <c r="J156" s="21">
        <f>IFERROR(VLOOKUP($A156,'3.0 Input│AMP'!$A$12:$Q$959,COLUMN(J156),FALSE),0)+IFERROR(VLOOKUP($A156,'3.1 Input│B&amp;T'!$A$13:$L$990,COLUMN(J156),FALSE),0)</f>
        <v>0</v>
      </c>
      <c r="K156" s="21">
        <f>IFERROR(VLOOKUP($A156,'3.0 Input│AMP'!$A$12:$Q$959,COLUMN(K156),FALSE),0)+IFERROR(VLOOKUP($A156,'3.1 Input│B&amp;T'!$A$13:$L$990,COLUMN(K156),FALSE),0)</f>
        <v>0</v>
      </c>
      <c r="L156" s="46">
        <f>IFERROR(VLOOKUP($A156,'3.0 Input│AMP'!$A$12:$Q$959,L$11,FALSE),0)+IFERROR(VLOOKUP($A156,'3.1 Input│B&amp;T'!$A$13:$O$990,COLUMN(L156),FALSE),0)</f>
        <v>0</v>
      </c>
      <c r="M156" s="46">
        <f>IFERROR(VLOOKUP($A156,'3.0 Input│AMP'!$A$12:$Q$959,M$11,FALSE),0)+IFERROR(VLOOKUP($A156,'3.1 Input│B&amp;T'!$A$13:$O$990,COLUMN(M156),FALSE),0)</f>
        <v>0</v>
      </c>
      <c r="N156" s="46">
        <f>IFERROR(VLOOKUP($A156,'3.0 Input│AMP'!$A$12:$Q$959,N$11,FALSE),0)+IFERROR(VLOOKUP($A156,'3.1 Input│B&amp;T'!$A$13:$O$990,COLUMN(N156),FALSE),0)+IFERROR(VLOOKUP($A156,'3.0 Input│AMP'!$A$12:$Q$959,N$11+1,FALSE),0)</f>
        <v>0</v>
      </c>
      <c r="O156" s="46">
        <f>IFERROR(VLOOKUP($A156,'3.0 Input│AMP'!$A$12:$Q$959,O$11,FALSE),0)+IFERROR(VLOOKUP($A156,'3.1 Input│B&amp;T'!$A$13:$O$990,COLUMN(O156),FALSE),0)</f>
        <v>0</v>
      </c>
      <c r="P156" s="11"/>
      <c r="Q156" s="28">
        <f t="shared" si="2"/>
        <v>0</v>
      </c>
      <c r="R156" s="13"/>
    </row>
    <row r="157" spans="1:18" x14ac:dyDescent="0.25">
      <c r="A157" s="7" t="str">
        <f>IF(MAX($A$13:A156)+1&gt;MAX('3.1 Input│B&amp;T'!$A$13:$A$990),"-",MAX($A$13:A156)+1)</f>
        <v>-</v>
      </c>
      <c r="B157" s="7" t="str">
        <f>CONCATENATE(IFERROR(VLOOKUP($A157,'3.0 Input│AMP'!$A$12:$Q$959,2,FALSE),""),IFERROR(VLOOKUP($A157,'3.1 Input│B&amp;T'!$A$13:$L$990,2,FALSE),""))</f>
        <v/>
      </c>
      <c r="C157" s="20" t="str">
        <f>IFERROR(IFERROR(VLOOKUP($A157,'3.0 Input│AMP'!$A$12:$Q$959,3,FALSE),VLOOKUP($A157,'3.1 Input│B&amp;T'!$A$13:$L$990,3,FALSE)),"-")</f>
        <v>-</v>
      </c>
      <c r="D157" s="6"/>
      <c r="E157" s="7" t="str">
        <f>IFERROR(IFERROR(VLOOKUP($A157,'3.0 Input│AMP'!$A$12:$Q$959,4,FALSE),VLOOKUP($A157,'3.1 Input│B&amp;T'!$A$13:$L$990,3,FALSE)),"-")</f>
        <v>-</v>
      </c>
      <c r="F157" s="38"/>
      <c r="G157" s="21">
        <f>IFERROR(VLOOKUP($A157,'3.0 Input│AMP'!$A$12:$Q$959,COLUMN(G157),FALSE),0)+IFERROR(VLOOKUP($A157,'3.1 Input│B&amp;T'!$A$13:$L$990,COLUMN(G157),FALSE),0)</f>
        <v>0</v>
      </c>
      <c r="H157" s="21">
        <f>IFERROR(VLOOKUP($A157,'3.0 Input│AMP'!$A$12:$Q$959,COLUMN(H157),FALSE),0)+IFERROR(VLOOKUP($A157,'3.1 Input│B&amp;T'!$A$13:$L$990,COLUMN(H157),FALSE),0)</f>
        <v>0</v>
      </c>
      <c r="I157" s="21">
        <f>IFERROR(VLOOKUP($A157,'3.0 Input│AMP'!$A$12:$Q$959,COLUMN(I157),FALSE),0)+IFERROR(VLOOKUP($A157,'3.1 Input│B&amp;T'!$A$13:$L$990,COLUMN(I157),FALSE),0)</f>
        <v>0</v>
      </c>
      <c r="J157" s="21">
        <f>IFERROR(VLOOKUP($A157,'3.0 Input│AMP'!$A$12:$Q$959,COLUMN(J157),FALSE),0)+IFERROR(VLOOKUP($A157,'3.1 Input│B&amp;T'!$A$13:$L$990,COLUMN(J157),FALSE),0)</f>
        <v>0</v>
      </c>
      <c r="K157" s="21">
        <f>IFERROR(VLOOKUP($A157,'3.0 Input│AMP'!$A$12:$Q$959,COLUMN(K157),FALSE),0)+IFERROR(VLOOKUP($A157,'3.1 Input│B&amp;T'!$A$13:$L$990,COLUMN(K157),FALSE),0)</f>
        <v>0</v>
      </c>
      <c r="L157" s="46">
        <f>IFERROR(VLOOKUP($A157,'3.0 Input│AMP'!$A$12:$Q$959,L$11,FALSE),0)+IFERROR(VLOOKUP($A157,'3.1 Input│B&amp;T'!$A$13:$O$990,COLUMN(L157),FALSE),0)</f>
        <v>0</v>
      </c>
      <c r="M157" s="46">
        <f>IFERROR(VLOOKUP($A157,'3.0 Input│AMP'!$A$12:$Q$959,M$11,FALSE),0)+IFERROR(VLOOKUP($A157,'3.1 Input│B&amp;T'!$A$13:$O$990,COLUMN(M157),FALSE),0)</f>
        <v>0</v>
      </c>
      <c r="N157" s="46">
        <f>IFERROR(VLOOKUP($A157,'3.0 Input│AMP'!$A$12:$Q$959,N$11,FALSE),0)+IFERROR(VLOOKUP($A157,'3.1 Input│B&amp;T'!$A$13:$O$990,COLUMN(N157),FALSE),0)+IFERROR(VLOOKUP($A157,'3.0 Input│AMP'!$A$12:$Q$959,N$11+1,FALSE),0)</f>
        <v>0</v>
      </c>
      <c r="O157" s="46">
        <f>IFERROR(VLOOKUP($A157,'3.0 Input│AMP'!$A$12:$Q$959,O$11,FALSE),0)+IFERROR(VLOOKUP($A157,'3.1 Input│B&amp;T'!$A$13:$O$990,COLUMN(O157),FALSE),0)</f>
        <v>0</v>
      </c>
      <c r="P157" s="11"/>
      <c r="Q157" s="28">
        <f t="shared" si="2"/>
        <v>0</v>
      </c>
      <c r="R157" s="13"/>
    </row>
    <row r="158" spans="1:18" x14ac:dyDescent="0.25">
      <c r="A158" s="7" t="str">
        <f>IF(MAX($A$13:A157)+1&gt;MAX('3.1 Input│B&amp;T'!$A$13:$A$990),"-",MAX($A$13:A157)+1)</f>
        <v>-</v>
      </c>
      <c r="B158" s="7" t="str">
        <f>CONCATENATE(IFERROR(VLOOKUP($A158,'3.0 Input│AMP'!$A$12:$Q$959,2,FALSE),""),IFERROR(VLOOKUP($A158,'3.1 Input│B&amp;T'!$A$13:$L$990,2,FALSE),""))</f>
        <v/>
      </c>
      <c r="C158" s="20" t="str">
        <f>IFERROR(IFERROR(VLOOKUP($A158,'3.0 Input│AMP'!$A$12:$Q$959,3,FALSE),VLOOKUP($A158,'3.1 Input│B&amp;T'!$A$13:$L$990,3,FALSE)),"-")</f>
        <v>-</v>
      </c>
      <c r="D158" s="6"/>
      <c r="E158" s="7" t="str">
        <f>IFERROR(IFERROR(VLOOKUP($A158,'3.0 Input│AMP'!$A$12:$Q$959,4,FALSE),VLOOKUP($A158,'3.1 Input│B&amp;T'!$A$13:$L$990,3,FALSE)),"-")</f>
        <v>-</v>
      </c>
      <c r="F158" s="38"/>
      <c r="G158" s="21">
        <f>IFERROR(VLOOKUP($A158,'3.0 Input│AMP'!$A$12:$Q$959,COLUMN(G158),FALSE),0)+IFERROR(VLOOKUP($A158,'3.1 Input│B&amp;T'!$A$13:$L$990,COLUMN(G158),FALSE),0)</f>
        <v>0</v>
      </c>
      <c r="H158" s="21">
        <f>IFERROR(VLOOKUP($A158,'3.0 Input│AMP'!$A$12:$Q$959,COLUMN(H158),FALSE),0)+IFERROR(VLOOKUP($A158,'3.1 Input│B&amp;T'!$A$13:$L$990,COLUMN(H158),FALSE),0)</f>
        <v>0</v>
      </c>
      <c r="I158" s="21">
        <f>IFERROR(VLOOKUP($A158,'3.0 Input│AMP'!$A$12:$Q$959,COLUMN(I158),FALSE),0)+IFERROR(VLOOKUP($A158,'3.1 Input│B&amp;T'!$A$13:$L$990,COLUMN(I158),FALSE),0)</f>
        <v>0</v>
      </c>
      <c r="J158" s="21">
        <f>IFERROR(VLOOKUP($A158,'3.0 Input│AMP'!$A$12:$Q$959,COLUMN(J158),FALSE),0)+IFERROR(VLOOKUP($A158,'3.1 Input│B&amp;T'!$A$13:$L$990,COLUMN(J158),FALSE),0)</f>
        <v>0</v>
      </c>
      <c r="K158" s="21">
        <f>IFERROR(VLOOKUP($A158,'3.0 Input│AMP'!$A$12:$Q$959,COLUMN(K158),FALSE),0)+IFERROR(VLOOKUP($A158,'3.1 Input│B&amp;T'!$A$13:$L$990,COLUMN(K158),FALSE),0)</f>
        <v>0</v>
      </c>
      <c r="L158" s="46">
        <f>IFERROR(VLOOKUP($A158,'3.0 Input│AMP'!$A$12:$Q$959,L$11,FALSE),0)+IFERROR(VLOOKUP($A158,'3.1 Input│B&amp;T'!$A$13:$O$990,COLUMN(L158),FALSE),0)</f>
        <v>0</v>
      </c>
      <c r="M158" s="46">
        <f>IFERROR(VLOOKUP($A158,'3.0 Input│AMP'!$A$12:$Q$959,M$11,FALSE),0)+IFERROR(VLOOKUP($A158,'3.1 Input│B&amp;T'!$A$13:$O$990,COLUMN(M158),FALSE),0)</f>
        <v>0</v>
      </c>
      <c r="N158" s="46">
        <f>IFERROR(VLOOKUP($A158,'3.0 Input│AMP'!$A$12:$Q$959,N$11,FALSE),0)+IFERROR(VLOOKUP($A158,'3.1 Input│B&amp;T'!$A$13:$O$990,COLUMN(N158),FALSE),0)+IFERROR(VLOOKUP($A158,'3.0 Input│AMP'!$A$12:$Q$959,N$11+1,FALSE),0)</f>
        <v>0</v>
      </c>
      <c r="O158" s="46">
        <f>IFERROR(VLOOKUP($A158,'3.0 Input│AMP'!$A$12:$Q$959,O$11,FALSE),0)+IFERROR(VLOOKUP($A158,'3.1 Input│B&amp;T'!$A$13:$O$990,COLUMN(O158),FALSE),0)</f>
        <v>0</v>
      </c>
      <c r="P158" s="11"/>
      <c r="Q158" s="28">
        <f t="shared" si="2"/>
        <v>0</v>
      </c>
      <c r="R158" s="13"/>
    </row>
    <row r="159" spans="1:18" x14ac:dyDescent="0.25">
      <c r="A159" s="7" t="str">
        <f>IF(MAX($A$13:A158)+1&gt;MAX('3.1 Input│B&amp;T'!$A$13:$A$990),"-",MAX($A$13:A158)+1)</f>
        <v>-</v>
      </c>
      <c r="B159" s="7" t="str">
        <f>CONCATENATE(IFERROR(VLOOKUP($A159,'3.0 Input│AMP'!$A$12:$Q$959,2,FALSE),""),IFERROR(VLOOKUP($A159,'3.1 Input│B&amp;T'!$A$13:$L$990,2,FALSE),""))</f>
        <v/>
      </c>
      <c r="C159" s="20" t="str">
        <f>IFERROR(IFERROR(VLOOKUP($A159,'3.0 Input│AMP'!$A$12:$Q$959,3,FALSE),VLOOKUP($A159,'3.1 Input│B&amp;T'!$A$13:$L$990,3,FALSE)),"-")</f>
        <v>-</v>
      </c>
      <c r="D159" s="6"/>
      <c r="E159" s="7" t="str">
        <f>IFERROR(IFERROR(VLOOKUP($A159,'3.0 Input│AMP'!$A$12:$Q$959,4,FALSE),VLOOKUP($A159,'3.1 Input│B&amp;T'!$A$13:$L$990,3,FALSE)),"-")</f>
        <v>-</v>
      </c>
      <c r="F159" s="38"/>
      <c r="G159" s="21">
        <f>IFERROR(VLOOKUP($A159,'3.0 Input│AMP'!$A$12:$Q$959,COLUMN(G159),FALSE),0)+IFERROR(VLOOKUP($A159,'3.1 Input│B&amp;T'!$A$13:$L$990,COLUMN(G159),FALSE),0)</f>
        <v>0</v>
      </c>
      <c r="H159" s="21">
        <f>IFERROR(VLOOKUP($A159,'3.0 Input│AMP'!$A$12:$Q$959,COLUMN(H159),FALSE),0)+IFERROR(VLOOKUP($A159,'3.1 Input│B&amp;T'!$A$13:$L$990,COLUMN(H159),FALSE),0)</f>
        <v>0</v>
      </c>
      <c r="I159" s="21">
        <f>IFERROR(VLOOKUP($A159,'3.0 Input│AMP'!$A$12:$Q$959,COLUMN(I159),FALSE),0)+IFERROR(VLOOKUP($A159,'3.1 Input│B&amp;T'!$A$13:$L$990,COLUMN(I159),FALSE),0)</f>
        <v>0</v>
      </c>
      <c r="J159" s="21">
        <f>IFERROR(VLOOKUP($A159,'3.0 Input│AMP'!$A$12:$Q$959,COLUMN(J159),FALSE),0)+IFERROR(VLOOKUP($A159,'3.1 Input│B&amp;T'!$A$13:$L$990,COLUMN(J159),FALSE),0)</f>
        <v>0</v>
      </c>
      <c r="K159" s="21">
        <f>IFERROR(VLOOKUP($A159,'3.0 Input│AMP'!$A$12:$Q$959,COLUMN(K159),FALSE),0)+IFERROR(VLOOKUP($A159,'3.1 Input│B&amp;T'!$A$13:$L$990,COLUMN(K159),FALSE),0)</f>
        <v>0</v>
      </c>
      <c r="L159" s="46">
        <f>IFERROR(VLOOKUP($A159,'3.0 Input│AMP'!$A$12:$Q$959,L$11,FALSE),0)+IFERROR(VLOOKUP($A159,'3.1 Input│B&amp;T'!$A$13:$O$990,COLUMN(L159),FALSE),0)</f>
        <v>0</v>
      </c>
      <c r="M159" s="46">
        <f>IFERROR(VLOOKUP($A159,'3.0 Input│AMP'!$A$12:$Q$959,M$11,FALSE),0)+IFERROR(VLOOKUP($A159,'3.1 Input│B&amp;T'!$A$13:$O$990,COLUMN(M159),FALSE),0)</f>
        <v>0</v>
      </c>
      <c r="N159" s="46">
        <f>IFERROR(VLOOKUP($A159,'3.0 Input│AMP'!$A$12:$Q$959,N$11,FALSE),0)+IFERROR(VLOOKUP($A159,'3.1 Input│B&amp;T'!$A$13:$O$990,COLUMN(N159),FALSE),0)+IFERROR(VLOOKUP($A159,'3.0 Input│AMP'!$A$12:$Q$959,N$11+1,FALSE),0)</f>
        <v>0</v>
      </c>
      <c r="O159" s="46">
        <f>IFERROR(VLOOKUP($A159,'3.0 Input│AMP'!$A$12:$Q$959,O$11,FALSE),0)+IFERROR(VLOOKUP($A159,'3.1 Input│B&amp;T'!$A$13:$O$990,COLUMN(O159),FALSE),0)</f>
        <v>0</v>
      </c>
      <c r="P159" s="11"/>
      <c r="Q159" s="28">
        <f t="shared" si="2"/>
        <v>0</v>
      </c>
      <c r="R159" s="13"/>
    </row>
    <row r="160" spans="1:18" x14ac:dyDescent="0.25">
      <c r="A160" s="7" t="str">
        <f>IF(MAX($A$13:A159)+1&gt;MAX('3.1 Input│B&amp;T'!$A$13:$A$990),"-",MAX($A$13:A159)+1)</f>
        <v>-</v>
      </c>
      <c r="B160" s="7" t="str">
        <f>CONCATENATE(IFERROR(VLOOKUP($A160,'3.0 Input│AMP'!$A$12:$Q$959,2,FALSE),""),IFERROR(VLOOKUP($A160,'3.1 Input│B&amp;T'!$A$13:$L$990,2,FALSE),""))</f>
        <v/>
      </c>
      <c r="C160" s="20" t="str">
        <f>IFERROR(IFERROR(VLOOKUP($A160,'3.0 Input│AMP'!$A$12:$Q$959,3,FALSE),VLOOKUP($A160,'3.1 Input│B&amp;T'!$A$13:$L$990,3,FALSE)),"-")</f>
        <v>-</v>
      </c>
      <c r="D160" s="6"/>
      <c r="E160" s="7" t="str">
        <f>IFERROR(IFERROR(VLOOKUP($A160,'3.0 Input│AMP'!$A$12:$Q$959,4,FALSE),VLOOKUP($A160,'3.1 Input│B&amp;T'!$A$13:$L$990,3,FALSE)),"-")</f>
        <v>-</v>
      </c>
      <c r="F160" s="38"/>
      <c r="G160" s="21">
        <f>IFERROR(VLOOKUP($A160,'3.0 Input│AMP'!$A$12:$Q$959,COLUMN(G160),FALSE),0)+IFERROR(VLOOKUP($A160,'3.1 Input│B&amp;T'!$A$13:$L$990,COLUMN(G160),FALSE),0)</f>
        <v>0</v>
      </c>
      <c r="H160" s="21">
        <f>IFERROR(VLOOKUP($A160,'3.0 Input│AMP'!$A$12:$Q$959,COLUMN(H160),FALSE),0)+IFERROR(VLOOKUP($A160,'3.1 Input│B&amp;T'!$A$13:$L$990,COLUMN(H160),FALSE),0)</f>
        <v>0</v>
      </c>
      <c r="I160" s="21">
        <f>IFERROR(VLOOKUP($A160,'3.0 Input│AMP'!$A$12:$Q$959,COLUMN(I160),FALSE),0)+IFERROR(VLOOKUP($A160,'3.1 Input│B&amp;T'!$A$13:$L$990,COLUMN(I160),FALSE),0)</f>
        <v>0</v>
      </c>
      <c r="J160" s="21">
        <f>IFERROR(VLOOKUP($A160,'3.0 Input│AMP'!$A$12:$Q$959,COLUMN(J160),FALSE),0)+IFERROR(VLOOKUP($A160,'3.1 Input│B&amp;T'!$A$13:$L$990,COLUMN(J160),FALSE),0)</f>
        <v>0</v>
      </c>
      <c r="K160" s="21">
        <f>IFERROR(VLOOKUP($A160,'3.0 Input│AMP'!$A$12:$Q$959,COLUMN(K160),FALSE),0)+IFERROR(VLOOKUP($A160,'3.1 Input│B&amp;T'!$A$13:$L$990,COLUMN(K160),FALSE),0)</f>
        <v>0</v>
      </c>
      <c r="L160" s="46">
        <f>IFERROR(VLOOKUP($A160,'3.0 Input│AMP'!$A$12:$Q$959,L$11,FALSE),0)+IFERROR(VLOOKUP($A160,'3.1 Input│B&amp;T'!$A$13:$O$990,COLUMN(L160),FALSE),0)</f>
        <v>0</v>
      </c>
      <c r="M160" s="46">
        <f>IFERROR(VLOOKUP($A160,'3.0 Input│AMP'!$A$12:$Q$959,M$11,FALSE),0)+IFERROR(VLOOKUP($A160,'3.1 Input│B&amp;T'!$A$13:$O$990,COLUMN(M160),FALSE),0)</f>
        <v>0</v>
      </c>
      <c r="N160" s="46">
        <f>IFERROR(VLOOKUP($A160,'3.0 Input│AMP'!$A$12:$Q$959,N$11,FALSE),0)+IFERROR(VLOOKUP($A160,'3.1 Input│B&amp;T'!$A$13:$O$990,COLUMN(N160),FALSE),0)+IFERROR(VLOOKUP($A160,'3.0 Input│AMP'!$A$12:$Q$959,N$11+1,FALSE),0)</f>
        <v>0</v>
      </c>
      <c r="O160" s="46">
        <f>IFERROR(VLOOKUP($A160,'3.0 Input│AMP'!$A$12:$Q$959,O$11,FALSE),0)+IFERROR(VLOOKUP($A160,'3.1 Input│B&amp;T'!$A$13:$O$990,COLUMN(O160),FALSE),0)</f>
        <v>0</v>
      </c>
      <c r="P160" s="11"/>
      <c r="Q160" s="28">
        <f t="shared" si="2"/>
        <v>0</v>
      </c>
      <c r="R160" s="13"/>
    </row>
    <row r="161" spans="1:18" x14ac:dyDescent="0.25">
      <c r="A161" s="7" t="str">
        <f>IF(MAX($A$13:A160)+1&gt;MAX('3.1 Input│B&amp;T'!$A$13:$A$990),"-",MAX($A$13:A160)+1)</f>
        <v>-</v>
      </c>
      <c r="B161" s="7" t="str">
        <f>CONCATENATE(IFERROR(VLOOKUP($A161,'3.0 Input│AMP'!$A$12:$Q$959,2,FALSE),""),IFERROR(VLOOKUP($A161,'3.1 Input│B&amp;T'!$A$13:$L$990,2,FALSE),""))</f>
        <v/>
      </c>
      <c r="C161" s="20" t="str">
        <f>IFERROR(IFERROR(VLOOKUP($A161,'3.0 Input│AMP'!$A$12:$Q$959,3,FALSE),VLOOKUP($A161,'3.1 Input│B&amp;T'!$A$13:$L$990,3,FALSE)),"-")</f>
        <v>-</v>
      </c>
      <c r="D161" s="6"/>
      <c r="E161" s="7" t="str">
        <f>IFERROR(IFERROR(VLOOKUP($A161,'3.0 Input│AMP'!$A$12:$Q$959,4,FALSE),VLOOKUP($A161,'3.1 Input│B&amp;T'!$A$13:$L$990,3,FALSE)),"-")</f>
        <v>-</v>
      </c>
      <c r="F161" s="38"/>
      <c r="G161" s="21">
        <f>IFERROR(VLOOKUP($A161,'3.0 Input│AMP'!$A$12:$Q$959,COLUMN(G161),FALSE),0)+IFERROR(VLOOKUP($A161,'3.1 Input│B&amp;T'!$A$13:$L$990,COLUMN(G161),FALSE),0)</f>
        <v>0</v>
      </c>
      <c r="H161" s="21">
        <f>IFERROR(VLOOKUP($A161,'3.0 Input│AMP'!$A$12:$Q$959,COLUMN(H161),FALSE),0)+IFERROR(VLOOKUP($A161,'3.1 Input│B&amp;T'!$A$13:$L$990,COLUMN(H161),FALSE),0)</f>
        <v>0</v>
      </c>
      <c r="I161" s="21">
        <f>IFERROR(VLOOKUP($A161,'3.0 Input│AMP'!$A$12:$Q$959,COLUMN(I161),FALSE),0)+IFERROR(VLOOKUP($A161,'3.1 Input│B&amp;T'!$A$13:$L$990,COLUMN(I161),FALSE),0)</f>
        <v>0</v>
      </c>
      <c r="J161" s="21">
        <f>IFERROR(VLOOKUP($A161,'3.0 Input│AMP'!$A$12:$Q$959,COLUMN(J161),FALSE),0)+IFERROR(VLOOKUP($A161,'3.1 Input│B&amp;T'!$A$13:$L$990,COLUMN(J161),FALSE),0)</f>
        <v>0</v>
      </c>
      <c r="K161" s="21">
        <f>IFERROR(VLOOKUP($A161,'3.0 Input│AMP'!$A$12:$Q$959,COLUMN(K161),FALSE),0)+IFERROR(VLOOKUP($A161,'3.1 Input│B&amp;T'!$A$13:$L$990,COLUMN(K161),FALSE),0)</f>
        <v>0</v>
      </c>
      <c r="L161" s="46">
        <f>IFERROR(VLOOKUP($A161,'3.0 Input│AMP'!$A$12:$Q$959,L$11,FALSE),0)+IFERROR(VLOOKUP($A161,'3.1 Input│B&amp;T'!$A$13:$O$990,COLUMN(L161),FALSE),0)</f>
        <v>0</v>
      </c>
      <c r="M161" s="46">
        <f>IFERROR(VLOOKUP($A161,'3.0 Input│AMP'!$A$12:$Q$959,M$11,FALSE),0)+IFERROR(VLOOKUP($A161,'3.1 Input│B&amp;T'!$A$13:$O$990,COLUMN(M161),FALSE),0)</f>
        <v>0</v>
      </c>
      <c r="N161" s="46">
        <f>IFERROR(VLOOKUP($A161,'3.0 Input│AMP'!$A$12:$Q$959,N$11,FALSE),0)+IFERROR(VLOOKUP($A161,'3.1 Input│B&amp;T'!$A$13:$O$990,COLUMN(N161),FALSE),0)+IFERROR(VLOOKUP($A161,'3.0 Input│AMP'!$A$12:$Q$959,N$11+1,FALSE),0)</f>
        <v>0</v>
      </c>
      <c r="O161" s="46">
        <f>IFERROR(VLOOKUP($A161,'3.0 Input│AMP'!$A$12:$Q$959,O$11,FALSE),0)+IFERROR(VLOOKUP($A161,'3.1 Input│B&amp;T'!$A$13:$O$990,COLUMN(O161),FALSE),0)</f>
        <v>0</v>
      </c>
      <c r="P161" s="11"/>
      <c r="Q161" s="28">
        <f t="shared" si="2"/>
        <v>0</v>
      </c>
      <c r="R161" s="13"/>
    </row>
    <row r="162" spans="1:18" x14ac:dyDescent="0.25">
      <c r="A162" s="7" t="str">
        <f>IF(MAX($A$13:A161)+1&gt;MAX('3.1 Input│B&amp;T'!$A$13:$A$990),"-",MAX($A$13:A161)+1)</f>
        <v>-</v>
      </c>
      <c r="B162" s="7" t="str">
        <f>CONCATENATE(IFERROR(VLOOKUP($A162,'3.0 Input│AMP'!$A$12:$Q$959,2,FALSE),""),IFERROR(VLOOKUP($A162,'3.1 Input│B&amp;T'!$A$13:$L$990,2,FALSE),""))</f>
        <v/>
      </c>
      <c r="C162" s="20" t="str">
        <f>IFERROR(IFERROR(VLOOKUP($A162,'3.0 Input│AMP'!$A$12:$Q$959,3,FALSE),VLOOKUP($A162,'3.1 Input│B&amp;T'!$A$13:$L$990,3,FALSE)),"-")</f>
        <v>-</v>
      </c>
      <c r="D162" s="6"/>
      <c r="E162" s="7" t="str">
        <f>IFERROR(IFERROR(VLOOKUP($A162,'3.0 Input│AMP'!$A$12:$Q$959,4,FALSE),VLOOKUP($A162,'3.1 Input│B&amp;T'!$A$13:$L$990,3,FALSE)),"-")</f>
        <v>-</v>
      </c>
      <c r="F162" s="38"/>
      <c r="G162" s="21">
        <f>IFERROR(VLOOKUP($A162,'3.0 Input│AMP'!$A$12:$Q$959,COLUMN(G162),FALSE),0)+IFERROR(VLOOKUP($A162,'3.1 Input│B&amp;T'!$A$13:$L$990,COLUMN(G162),FALSE),0)</f>
        <v>0</v>
      </c>
      <c r="H162" s="21">
        <f>IFERROR(VLOOKUP($A162,'3.0 Input│AMP'!$A$12:$Q$959,COLUMN(H162),FALSE),0)+IFERROR(VLOOKUP($A162,'3.1 Input│B&amp;T'!$A$13:$L$990,COLUMN(H162),FALSE),0)</f>
        <v>0</v>
      </c>
      <c r="I162" s="21">
        <f>IFERROR(VLOOKUP($A162,'3.0 Input│AMP'!$A$12:$Q$959,COLUMN(I162),FALSE),0)+IFERROR(VLOOKUP($A162,'3.1 Input│B&amp;T'!$A$13:$L$990,COLUMN(I162),FALSE),0)</f>
        <v>0</v>
      </c>
      <c r="J162" s="21">
        <f>IFERROR(VLOOKUP($A162,'3.0 Input│AMP'!$A$12:$Q$959,COLUMN(J162),FALSE),0)+IFERROR(VLOOKUP($A162,'3.1 Input│B&amp;T'!$A$13:$L$990,COLUMN(J162),FALSE),0)</f>
        <v>0</v>
      </c>
      <c r="K162" s="21">
        <f>IFERROR(VLOOKUP($A162,'3.0 Input│AMP'!$A$12:$Q$959,COLUMN(K162),FALSE),0)+IFERROR(VLOOKUP($A162,'3.1 Input│B&amp;T'!$A$13:$L$990,COLUMN(K162),FALSE),0)</f>
        <v>0</v>
      </c>
      <c r="L162" s="46">
        <f>IFERROR(VLOOKUP($A162,'3.0 Input│AMP'!$A$12:$Q$959,L$11,FALSE),0)+IFERROR(VLOOKUP($A162,'3.1 Input│B&amp;T'!$A$13:$O$990,COLUMN(L162),FALSE),0)</f>
        <v>0</v>
      </c>
      <c r="M162" s="46">
        <f>IFERROR(VLOOKUP($A162,'3.0 Input│AMP'!$A$12:$Q$959,M$11,FALSE),0)+IFERROR(VLOOKUP($A162,'3.1 Input│B&amp;T'!$A$13:$O$990,COLUMN(M162),FALSE),0)</f>
        <v>0</v>
      </c>
      <c r="N162" s="46">
        <f>IFERROR(VLOOKUP($A162,'3.0 Input│AMP'!$A$12:$Q$959,N$11,FALSE),0)+IFERROR(VLOOKUP($A162,'3.1 Input│B&amp;T'!$A$13:$O$990,COLUMN(N162),FALSE),0)+IFERROR(VLOOKUP($A162,'3.0 Input│AMP'!$A$12:$Q$959,N$11+1,FALSE),0)</f>
        <v>0</v>
      </c>
      <c r="O162" s="46">
        <f>IFERROR(VLOOKUP($A162,'3.0 Input│AMP'!$A$12:$Q$959,O$11,FALSE),0)+IFERROR(VLOOKUP($A162,'3.1 Input│B&amp;T'!$A$13:$O$990,COLUMN(O162),FALSE),0)</f>
        <v>0</v>
      </c>
      <c r="P162" s="11"/>
      <c r="Q162" s="28">
        <f t="shared" si="2"/>
        <v>0</v>
      </c>
      <c r="R162" s="13"/>
    </row>
    <row r="163" spans="1:18" x14ac:dyDescent="0.25">
      <c r="A163" s="7" t="str">
        <f>IF(MAX($A$13:A162)+1&gt;MAX('3.1 Input│B&amp;T'!$A$13:$A$990),"-",MAX($A$13:A162)+1)</f>
        <v>-</v>
      </c>
      <c r="B163" s="7" t="str">
        <f>CONCATENATE(IFERROR(VLOOKUP($A163,'3.0 Input│AMP'!$A$12:$Q$959,2,FALSE),""),IFERROR(VLOOKUP($A163,'3.1 Input│B&amp;T'!$A$13:$L$990,2,FALSE),""))</f>
        <v/>
      </c>
      <c r="C163" s="20" t="str">
        <f>IFERROR(IFERROR(VLOOKUP($A163,'3.0 Input│AMP'!$A$12:$Q$959,3,FALSE),VLOOKUP($A163,'3.1 Input│B&amp;T'!$A$13:$L$990,3,FALSE)),"-")</f>
        <v>-</v>
      </c>
      <c r="D163" s="6"/>
      <c r="E163" s="7" t="str">
        <f>IFERROR(IFERROR(VLOOKUP($A163,'3.0 Input│AMP'!$A$12:$Q$959,4,FALSE),VLOOKUP($A163,'3.1 Input│B&amp;T'!$A$13:$L$990,3,FALSE)),"-")</f>
        <v>-</v>
      </c>
      <c r="F163" s="38"/>
      <c r="G163" s="21">
        <f>IFERROR(VLOOKUP($A163,'3.0 Input│AMP'!$A$12:$Q$959,COLUMN(G163),FALSE),0)+IFERROR(VLOOKUP($A163,'3.1 Input│B&amp;T'!$A$13:$L$990,COLUMN(G163),FALSE),0)</f>
        <v>0</v>
      </c>
      <c r="H163" s="21">
        <f>IFERROR(VLOOKUP($A163,'3.0 Input│AMP'!$A$12:$Q$959,COLUMN(H163),FALSE),0)+IFERROR(VLOOKUP($A163,'3.1 Input│B&amp;T'!$A$13:$L$990,COLUMN(H163),FALSE),0)</f>
        <v>0</v>
      </c>
      <c r="I163" s="21">
        <f>IFERROR(VLOOKUP($A163,'3.0 Input│AMP'!$A$12:$Q$959,COLUMN(I163),FALSE),0)+IFERROR(VLOOKUP($A163,'3.1 Input│B&amp;T'!$A$13:$L$990,COLUMN(I163),FALSE),0)</f>
        <v>0</v>
      </c>
      <c r="J163" s="21">
        <f>IFERROR(VLOOKUP($A163,'3.0 Input│AMP'!$A$12:$Q$959,COLUMN(J163),FALSE),0)+IFERROR(VLOOKUP($A163,'3.1 Input│B&amp;T'!$A$13:$L$990,COLUMN(J163),FALSE),0)</f>
        <v>0</v>
      </c>
      <c r="K163" s="21">
        <f>IFERROR(VLOOKUP($A163,'3.0 Input│AMP'!$A$12:$Q$959,COLUMN(K163),FALSE),0)+IFERROR(VLOOKUP($A163,'3.1 Input│B&amp;T'!$A$13:$L$990,COLUMN(K163),FALSE),0)</f>
        <v>0</v>
      </c>
      <c r="L163" s="46">
        <f>IFERROR(VLOOKUP($A163,'3.0 Input│AMP'!$A$12:$Q$959,L$11,FALSE),0)+IFERROR(VLOOKUP($A163,'3.1 Input│B&amp;T'!$A$13:$O$990,COLUMN(L163),FALSE),0)</f>
        <v>0</v>
      </c>
      <c r="M163" s="46">
        <f>IFERROR(VLOOKUP($A163,'3.0 Input│AMP'!$A$12:$Q$959,M$11,FALSE),0)+IFERROR(VLOOKUP($A163,'3.1 Input│B&amp;T'!$A$13:$O$990,COLUMN(M163),FALSE),0)</f>
        <v>0</v>
      </c>
      <c r="N163" s="46">
        <f>IFERROR(VLOOKUP($A163,'3.0 Input│AMP'!$A$12:$Q$959,N$11,FALSE),0)+IFERROR(VLOOKUP($A163,'3.1 Input│B&amp;T'!$A$13:$O$990,COLUMN(N163),FALSE),0)+IFERROR(VLOOKUP($A163,'3.0 Input│AMP'!$A$12:$Q$959,N$11+1,FALSE),0)</f>
        <v>0</v>
      </c>
      <c r="O163" s="46">
        <f>IFERROR(VLOOKUP($A163,'3.0 Input│AMP'!$A$12:$Q$959,O$11,FALSE),0)+IFERROR(VLOOKUP($A163,'3.1 Input│B&amp;T'!$A$13:$O$990,COLUMN(O163),FALSE),0)</f>
        <v>0</v>
      </c>
      <c r="P163" s="11"/>
      <c r="Q163" s="28">
        <f t="shared" si="2"/>
        <v>0</v>
      </c>
      <c r="R163" s="13"/>
    </row>
    <row r="164" spans="1:18" x14ac:dyDescent="0.25">
      <c r="A164" s="7" t="str">
        <f>IF(MAX($A$13:A163)+1&gt;MAX('3.1 Input│B&amp;T'!$A$13:$A$990),"-",MAX($A$13:A163)+1)</f>
        <v>-</v>
      </c>
      <c r="B164" s="7" t="str">
        <f>CONCATENATE(IFERROR(VLOOKUP($A164,'3.0 Input│AMP'!$A$12:$Q$959,2,FALSE),""),IFERROR(VLOOKUP($A164,'3.1 Input│B&amp;T'!$A$13:$L$990,2,FALSE),""))</f>
        <v/>
      </c>
      <c r="C164" s="20" t="str">
        <f>IFERROR(IFERROR(VLOOKUP($A164,'3.0 Input│AMP'!$A$12:$Q$959,3,FALSE),VLOOKUP($A164,'3.1 Input│B&amp;T'!$A$13:$L$990,3,FALSE)),"-")</f>
        <v>-</v>
      </c>
      <c r="D164" s="6"/>
      <c r="E164" s="7" t="str">
        <f>IFERROR(IFERROR(VLOOKUP($A164,'3.0 Input│AMP'!$A$12:$Q$959,4,FALSE),VLOOKUP($A164,'3.1 Input│B&amp;T'!$A$13:$L$990,3,FALSE)),"-")</f>
        <v>-</v>
      </c>
      <c r="F164" s="38"/>
      <c r="G164" s="21">
        <f>IFERROR(VLOOKUP($A164,'3.0 Input│AMP'!$A$12:$Q$959,COLUMN(G164),FALSE),0)+IFERROR(VLOOKUP($A164,'3.1 Input│B&amp;T'!$A$13:$L$990,COLUMN(G164),FALSE),0)</f>
        <v>0</v>
      </c>
      <c r="H164" s="21">
        <f>IFERROR(VLOOKUP($A164,'3.0 Input│AMP'!$A$12:$Q$959,COLUMN(H164),FALSE),0)+IFERROR(VLOOKUP($A164,'3.1 Input│B&amp;T'!$A$13:$L$990,COLUMN(H164),FALSE),0)</f>
        <v>0</v>
      </c>
      <c r="I164" s="21">
        <f>IFERROR(VLOOKUP($A164,'3.0 Input│AMP'!$A$12:$Q$959,COLUMN(I164),FALSE),0)+IFERROR(VLOOKUP($A164,'3.1 Input│B&amp;T'!$A$13:$L$990,COLUMN(I164),FALSE),0)</f>
        <v>0</v>
      </c>
      <c r="J164" s="21">
        <f>IFERROR(VLOOKUP($A164,'3.0 Input│AMP'!$A$12:$Q$959,COLUMN(J164),FALSE),0)+IFERROR(VLOOKUP($A164,'3.1 Input│B&amp;T'!$A$13:$L$990,COLUMN(J164),FALSE),0)</f>
        <v>0</v>
      </c>
      <c r="K164" s="21">
        <f>IFERROR(VLOOKUP($A164,'3.0 Input│AMP'!$A$12:$Q$959,COLUMN(K164),FALSE),0)+IFERROR(VLOOKUP($A164,'3.1 Input│B&amp;T'!$A$13:$L$990,COLUMN(K164),FALSE),0)</f>
        <v>0</v>
      </c>
      <c r="L164" s="46">
        <f>IFERROR(VLOOKUP($A164,'3.0 Input│AMP'!$A$12:$Q$959,L$11,FALSE),0)+IFERROR(VLOOKUP($A164,'3.1 Input│B&amp;T'!$A$13:$O$990,COLUMN(L164),FALSE),0)</f>
        <v>0</v>
      </c>
      <c r="M164" s="46">
        <f>IFERROR(VLOOKUP($A164,'3.0 Input│AMP'!$A$12:$Q$959,M$11,FALSE),0)+IFERROR(VLOOKUP($A164,'3.1 Input│B&amp;T'!$A$13:$O$990,COLUMN(M164),FALSE),0)</f>
        <v>0</v>
      </c>
      <c r="N164" s="46">
        <f>IFERROR(VLOOKUP($A164,'3.0 Input│AMP'!$A$12:$Q$959,N$11,FALSE),0)+IFERROR(VLOOKUP($A164,'3.1 Input│B&amp;T'!$A$13:$O$990,COLUMN(N164),FALSE),0)+IFERROR(VLOOKUP($A164,'3.0 Input│AMP'!$A$12:$Q$959,N$11+1,FALSE),0)</f>
        <v>0</v>
      </c>
      <c r="O164" s="46">
        <f>IFERROR(VLOOKUP($A164,'3.0 Input│AMP'!$A$12:$Q$959,O$11,FALSE),0)+IFERROR(VLOOKUP($A164,'3.1 Input│B&amp;T'!$A$13:$O$990,COLUMN(O164),FALSE),0)</f>
        <v>0</v>
      </c>
      <c r="P164" s="11"/>
      <c r="Q164" s="28">
        <f t="shared" si="2"/>
        <v>0</v>
      </c>
      <c r="R164" s="13"/>
    </row>
    <row r="165" spans="1:18" x14ac:dyDescent="0.25">
      <c r="A165" s="7" t="str">
        <f>IF(MAX($A$13:A164)+1&gt;MAX('3.1 Input│B&amp;T'!$A$13:$A$990),"-",MAX($A$13:A164)+1)</f>
        <v>-</v>
      </c>
      <c r="B165" s="7" t="str">
        <f>CONCATENATE(IFERROR(VLOOKUP($A165,'3.0 Input│AMP'!$A$12:$Q$959,2,FALSE),""),IFERROR(VLOOKUP($A165,'3.1 Input│B&amp;T'!$A$13:$L$990,2,FALSE),""))</f>
        <v/>
      </c>
      <c r="C165" s="20" t="str">
        <f>IFERROR(IFERROR(VLOOKUP($A165,'3.0 Input│AMP'!$A$12:$Q$959,3,FALSE),VLOOKUP($A165,'3.1 Input│B&amp;T'!$A$13:$L$990,3,FALSE)),"-")</f>
        <v>-</v>
      </c>
      <c r="D165" s="6"/>
      <c r="E165" s="7" t="str">
        <f>IFERROR(IFERROR(VLOOKUP($A165,'3.0 Input│AMP'!$A$12:$Q$959,4,FALSE),VLOOKUP($A165,'3.1 Input│B&amp;T'!$A$13:$L$990,3,FALSE)),"-")</f>
        <v>-</v>
      </c>
      <c r="F165" s="38"/>
      <c r="G165" s="21">
        <f>IFERROR(VLOOKUP($A165,'3.0 Input│AMP'!$A$12:$Q$959,COLUMN(G165),FALSE),0)+IFERROR(VLOOKUP($A165,'3.1 Input│B&amp;T'!$A$13:$L$990,COLUMN(G165),FALSE),0)</f>
        <v>0</v>
      </c>
      <c r="H165" s="21">
        <f>IFERROR(VLOOKUP($A165,'3.0 Input│AMP'!$A$12:$Q$959,COLUMN(H165),FALSE),0)+IFERROR(VLOOKUP($A165,'3.1 Input│B&amp;T'!$A$13:$L$990,COLUMN(H165),FALSE),0)</f>
        <v>0</v>
      </c>
      <c r="I165" s="21">
        <f>IFERROR(VLOOKUP($A165,'3.0 Input│AMP'!$A$12:$Q$959,COLUMN(I165),FALSE),0)+IFERROR(VLOOKUP($A165,'3.1 Input│B&amp;T'!$A$13:$L$990,COLUMN(I165),FALSE),0)</f>
        <v>0</v>
      </c>
      <c r="J165" s="21">
        <f>IFERROR(VLOOKUP($A165,'3.0 Input│AMP'!$A$12:$Q$959,COLUMN(J165),FALSE),0)+IFERROR(VLOOKUP($A165,'3.1 Input│B&amp;T'!$A$13:$L$990,COLUMN(J165),FALSE),0)</f>
        <v>0</v>
      </c>
      <c r="K165" s="21">
        <f>IFERROR(VLOOKUP($A165,'3.0 Input│AMP'!$A$12:$Q$959,COLUMN(K165),FALSE),0)+IFERROR(VLOOKUP($A165,'3.1 Input│B&amp;T'!$A$13:$L$990,COLUMN(K165),FALSE),0)</f>
        <v>0</v>
      </c>
      <c r="L165" s="46">
        <f>IFERROR(VLOOKUP($A165,'3.0 Input│AMP'!$A$12:$Q$959,L$11,FALSE),0)+IFERROR(VLOOKUP($A165,'3.1 Input│B&amp;T'!$A$13:$O$990,COLUMN(L165),FALSE),0)</f>
        <v>0</v>
      </c>
      <c r="M165" s="46">
        <f>IFERROR(VLOOKUP($A165,'3.0 Input│AMP'!$A$12:$Q$959,M$11,FALSE),0)+IFERROR(VLOOKUP($A165,'3.1 Input│B&amp;T'!$A$13:$O$990,COLUMN(M165),FALSE),0)</f>
        <v>0</v>
      </c>
      <c r="N165" s="46">
        <f>IFERROR(VLOOKUP($A165,'3.0 Input│AMP'!$A$12:$Q$959,N$11,FALSE),0)+IFERROR(VLOOKUP($A165,'3.1 Input│B&amp;T'!$A$13:$O$990,COLUMN(N165),FALSE),0)+IFERROR(VLOOKUP($A165,'3.0 Input│AMP'!$A$12:$Q$959,N$11+1,FALSE),0)</f>
        <v>0</v>
      </c>
      <c r="O165" s="46">
        <f>IFERROR(VLOOKUP($A165,'3.0 Input│AMP'!$A$12:$Q$959,O$11,FALSE),0)+IFERROR(VLOOKUP($A165,'3.1 Input│B&amp;T'!$A$13:$O$990,COLUMN(O165),FALSE),0)</f>
        <v>0</v>
      </c>
      <c r="P165" s="11"/>
      <c r="Q165" s="28">
        <f t="shared" si="2"/>
        <v>0</v>
      </c>
      <c r="R165" s="13"/>
    </row>
    <row r="166" spans="1:18" x14ac:dyDescent="0.25">
      <c r="A166" s="7" t="str">
        <f>IF(MAX($A$13:A165)+1&gt;MAX('3.1 Input│B&amp;T'!$A$13:$A$990),"-",MAX($A$13:A165)+1)</f>
        <v>-</v>
      </c>
      <c r="B166" s="7" t="str">
        <f>CONCATENATE(IFERROR(VLOOKUP($A166,'3.0 Input│AMP'!$A$12:$Q$959,2,FALSE),""),IFERROR(VLOOKUP($A166,'3.1 Input│B&amp;T'!$A$13:$L$990,2,FALSE),""))</f>
        <v/>
      </c>
      <c r="C166" s="20" t="str">
        <f>IFERROR(IFERROR(VLOOKUP($A166,'3.0 Input│AMP'!$A$12:$Q$959,3,FALSE),VLOOKUP($A166,'3.1 Input│B&amp;T'!$A$13:$L$990,3,FALSE)),"-")</f>
        <v>-</v>
      </c>
      <c r="D166" s="6"/>
      <c r="E166" s="7" t="str">
        <f>IFERROR(IFERROR(VLOOKUP($A166,'3.0 Input│AMP'!$A$12:$Q$959,4,FALSE),VLOOKUP($A166,'3.1 Input│B&amp;T'!$A$13:$L$990,3,FALSE)),"-")</f>
        <v>-</v>
      </c>
      <c r="F166" s="38"/>
      <c r="G166" s="21">
        <f>IFERROR(VLOOKUP($A166,'3.0 Input│AMP'!$A$12:$Q$959,COLUMN(G166),FALSE),0)+IFERROR(VLOOKUP($A166,'3.1 Input│B&amp;T'!$A$13:$L$990,COLUMN(G166),FALSE),0)</f>
        <v>0</v>
      </c>
      <c r="H166" s="21">
        <f>IFERROR(VLOOKUP($A166,'3.0 Input│AMP'!$A$12:$Q$959,COLUMN(H166),FALSE),0)+IFERROR(VLOOKUP($A166,'3.1 Input│B&amp;T'!$A$13:$L$990,COLUMN(H166),FALSE),0)</f>
        <v>0</v>
      </c>
      <c r="I166" s="21">
        <f>IFERROR(VLOOKUP($A166,'3.0 Input│AMP'!$A$12:$Q$959,COLUMN(I166),FALSE),0)+IFERROR(VLOOKUP($A166,'3.1 Input│B&amp;T'!$A$13:$L$990,COLUMN(I166),FALSE),0)</f>
        <v>0</v>
      </c>
      <c r="J166" s="21">
        <f>IFERROR(VLOOKUP($A166,'3.0 Input│AMP'!$A$12:$Q$959,COLUMN(J166),FALSE),0)+IFERROR(VLOOKUP($A166,'3.1 Input│B&amp;T'!$A$13:$L$990,COLUMN(J166),FALSE),0)</f>
        <v>0</v>
      </c>
      <c r="K166" s="21">
        <f>IFERROR(VLOOKUP($A166,'3.0 Input│AMP'!$A$12:$Q$959,COLUMN(K166),FALSE),0)+IFERROR(VLOOKUP($A166,'3.1 Input│B&amp;T'!$A$13:$L$990,COLUMN(K166),FALSE),0)</f>
        <v>0</v>
      </c>
      <c r="L166" s="46">
        <f>IFERROR(VLOOKUP($A166,'3.0 Input│AMP'!$A$12:$Q$959,L$11,FALSE),0)+IFERROR(VLOOKUP($A166,'3.1 Input│B&amp;T'!$A$13:$O$990,COLUMN(L166),FALSE),0)</f>
        <v>0</v>
      </c>
      <c r="M166" s="46">
        <f>IFERROR(VLOOKUP($A166,'3.0 Input│AMP'!$A$12:$Q$959,M$11,FALSE),0)+IFERROR(VLOOKUP($A166,'3.1 Input│B&amp;T'!$A$13:$O$990,COLUMN(M166),FALSE),0)</f>
        <v>0</v>
      </c>
      <c r="N166" s="46">
        <f>IFERROR(VLOOKUP($A166,'3.0 Input│AMP'!$A$12:$Q$959,N$11,FALSE),0)+IFERROR(VLOOKUP($A166,'3.1 Input│B&amp;T'!$A$13:$O$990,COLUMN(N166),FALSE),0)+IFERROR(VLOOKUP($A166,'3.0 Input│AMP'!$A$12:$Q$959,N$11+1,FALSE),0)</f>
        <v>0</v>
      </c>
      <c r="O166" s="46">
        <f>IFERROR(VLOOKUP($A166,'3.0 Input│AMP'!$A$12:$Q$959,O$11,FALSE),0)+IFERROR(VLOOKUP($A166,'3.1 Input│B&amp;T'!$A$13:$O$990,COLUMN(O166),FALSE),0)</f>
        <v>0</v>
      </c>
      <c r="P166" s="11"/>
      <c r="Q166" s="28">
        <f t="shared" si="2"/>
        <v>0</v>
      </c>
      <c r="R166" s="13"/>
    </row>
    <row r="167" spans="1:18" x14ac:dyDescent="0.25">
      <c r="A167" s="7" t="str">
        <f>IF(MAX($A$13:A166)+1&gt;MAX('3.1 Input│B&amp;T'!$A$13:$A$990),"-",MAX($A$13:A166)+1)</f>
        <v>-</v>
      </c>
      <c r="B167" s="7" t="str">
        <f>CONCATENATE(IFERROR(VLOOKUP($A167,'3.0 Input│AMP'!$A$12:$Q$959,2,FALSE),""),IFERROR(VLOOKUP($A167,'3.1 Input│B&amp;T'!$A$13:$L$990,2,FALSE),""))</f>
        <v/>
      </c>
      <c r="C167" s="20" t="str">
        <f>IFERROR(IFERROR(VLOOKUP($A167,'3.0 Input│AMP'!$A$12:$Q$959,3,FALSE),VLOOKUP($A167,'3.1 Input│B&amp;T'!$A$13:$L$990,3,FALSE)),"-")</f>
        <v>-</v>
      </c>
      <c r="D167" s="6"/>
      <c r="E167" s="7" t="str">
        <f>IFERROR(IFERROR(VLOOKUP($A167,'3.0 Input│AMP'!$A$12:$Q$959,4,FALSE),VLOOKUP($A167,'3.1 Input│B&amp;T'!$A$13:$L$990,3,FALSE)),"-")</f>
        <v>-</v>
      </c>
      <c r="F167" s="38"/>
      <c r="G167" s="21">
        <f>IFERROR(VLOOKUP($A167,'3.0 Input│AMP'!$A$12:$Q$959,COLUMN(G167),FALSE),0)+IFERROR(VLOOKUP($A167,'3.1 Input│B&amp;T'!$A$13:$L$990,COLUMN(G167),FALSE),0)</f>
        <v>0</v>
      </c>
      <c r="H167" s="21">
        <f>IFERROR(VLOOKUP($A167,'3.0 Input│AMP'!$A$12:$Q$959,COLUMN(H167),FALSE),0)+IFERROR(VLOOKUP($A167,'3.1 Input│B&amp;T'!$A$13:$L$990,COLUMN(H167),FALSE),0)</f>
        <v>0</v>
      </c>
      <c r="I167" s="21">
        <f>IFERROR(VLOOKUP($A167,'3.0 Input│AMP'!$A$12:$Q$959,COLUMN(I167),FALSE),0)+IFERROR(VLOOKUP($A167,'3.1 Input│B&amp;T'!$A$13:$L$990,COLUMN(I167),FALSE),0)</f>
        <v>0</v>
      </c>
      <c r="J167" s="21">
        <f>IFERROR(VLOOKUP($A167,'3.0 Input│AMP'!$A$12:$Q$959,COLUMN(J167),FALSE),0)+IFERROR(VLOOKUP($A167,'3.1 Input│B&amp;T'!$A$13:$L$990,COLUMN(J167),FALSE),0)</f>
        <v>0</v>
      </c>
      <c r="K167" s="21">
        <f>IFERROR(VLOOKUP($A167,'3.0 Input│AMP'!$A$12:$Q$959,COLUMN(K167),FALSE),0)+IFERROR(VLOOKUP($A167,'3.1 Input│B&amp;T'!$A$13:$L$990,COLUMN(K167),FALSE),0)</f>
        <v>0</v>
      </c>
      <c r="L167" s="46">
        <f>IFERROR(VLOOKUP($A167,'3.0 Input│AMP'!$A$12:$Q$959,L$11,FALSE),0)+IFERROR(VLOOKUP($A167,'3.1 Input│B&amp;T'!$A$13:$O$990,COLUMN(L167),FALSE),0)</f>
        <v>0</v>
      </c>
      <c r="M167" s="46">
        <f>IFERROR(VLOOKUP($A167,'3.0 Input│AMP'!$A$12:$Q$959,M$11,FALSE),0)+IFERROR(VLOOKUP($A167,'3.1 Input│B&amp;T'!$A$13:$O$990,COLUMN(M167),FALSE),0)</f>
        <v>0</v>
      </c>
      <c r="N167" s="46">
        <f>IFERROR(VLOOKUP($A167,'3.0 Input│AMP'!$A$12:$Q$959,N$11,FALSE),0)+IFERROR(VLOOKUP($A167,'3.1 Input│B&amp;T'!$A$13:$O$990,COLUMN(N167),FALSE),0)+IFERROR(VLOOKUP($A167,'3.0 Input│AMP'!$A$12:$Q$959,N$11+1,FALSE),0)</f>
        <v>0</v>
      </c>
      <c r="O167" s="46">
        <f>IFERROR(VLOOKUP($A167,'3.0 Input│AMP'!$A$12:$Q$959,O$11,FALSE),0)+IFERROR(VLOOKUP($A167,'3.1 Input│B&amp;T'!$A$13:$O$990,COLUMN(O167),FALSE),0)</f>
        <v>0</v>
      </c>
      <c r="P167" s="11"/>
      <c r="Q167" s="28">
        <f t="shared" si="2"/>
        <v>0</v>
      </c>
      <c r="R167" s="13"/>
    </row>
    <row r="168" spans="1:18" x14ac:dyDescent="0.25">
      <c r="A168" s="7" t="str">
        <f>IF(MAX($A$13:A167)+1&gt;MAX('3.1 Input│B&amp;T'!$A$13:$A$990),"-",MAX($A$13:A167)+1)</f>
        <v>-</v>
      </c>
      <c r="B168" s="7" t="str">
        <f>CONCATENATE(IFERROR(VLOOKUP($A168,'3.0 Input│AMP'!$A$12:$Q$959,2,FALSE),""),IFERROR(VLOOKUP($A168,'3.1 Input│B&amp;T'!$A$13:$L$990,2,FALSE),""))</f>
        <v/>
      </c>
      <c r="C168" s="20" t="str">
        <f>IFERROR(IFERROR(VLOOKUP($A168,'3.0 Input│AMP'!$A$12:$Q$959,3,FALSE),VLOOKUP($A168,'3.1 Input│B&amp;T'!$A$13:$L$990,3,FALSE)),"-")</f>
        <v>-</v>
      </c>
      <c r="D168" s="6"/>
      <c r="E168" s="7" t="str">
        <f>IFERROR(IFERROR(VLOOKUP($A168,'3.0 Input│AMP'!$A$12:$Q$959,4,FALSE),VLOOKUP($A168,'3.1 Input│B&amp;T'!$A$13:$L$990,3,FALSE)),"-")</f>
        <v>-</v>
      </c>
      <c r="F168" s="38"/>
      <c r="G168" s="21">
        <f>IFERROR(VLOOKUP($A168,'3.0 Input│AMP'!$A$12:$Q$959,COLUMN(G168),FALSE),0)+IFERROR(VLOOKUP($A168,'3.1 Input│B&amp;T'!$A$13:$L$990,COLUMN(G168),FALSE),0)</f>
        <v>0</v>
      </c>
      <c r="H168" s="21">
        <f>IFERROR(VLOOKUP($A168,'3.0 Input│AMP'!$A$12:$Q$959,COLUMN(H168),FALSE),0)+IFERROR(VLOOKUP($A168,'3.1 Input│B&amp;T'!$A$13:$L$990,COLUMN(H168),FALSE),0)</f>
        <v>0</v>
      </c>
      <c r="I168" s="21">
        <f>IFERROR(VLOOKUP($A168,'3.0 Input│AMP'!$A$12:$Q$959,COLUMN(I168),FALSE),0)+IFERROR(VLOOKUP($A168,'3.1 Input│B&amp;T'!$A$13:$L$990,COLUMN(I168),FALSE),0)</f>
        <v>0</v>
      </c>
      <c r="J168" s="21">
        <f>IFERROR(VLOOKUP($A168,'3.0 Input│AMP'!$A$12:$Q$959,COLUMN(J168),FALSE),0)+IFERROR(VLOOKUP($A168,'3.1 Input│B&amp;T'!$A$13:$L$990,COLUMN(J168),FALSE),0)</f>
        <v>0</v>
      </c>
      <c r="K168" s="21">
        <f>IFERROR(VLOOKUP($A168,'3.0 Input│AMP'!$A$12:$Q$959,COLUMN(K168),FALSE),0)+IFERROR(VLOOKUP($A168,'3.1 Input│B&amp;T'!$A$13:$L$990,COLUMN(K168),FALSE),0)</f>
        <v>0</v>
      </c>
      <c r="L168" s="46">
        <f>IFERROR(VLOOKUP($A168,'3.0 Input│AMP'!$A$12:$Q$959,L$11,FALSE),0)+IFERROR(VLOOKUP($A168,'3.1 Input│B&amp;T'!$A$13:$O$990,COLUMN(L168),FALSE),0)</f>
        <v>0</v>
      </c>
      <c r="M168" s="46">
        <f>IFERROR(VLOOKUP($A168,'3.0 Input│AMP'!$A$12:$Q$959,M$11,FALSE),0)+IFERROR(VLOOKUP($A168,'3.1 Input│B&amp;T'!$A$13:$O$990,COLUMN(M168),FALSE),0)</f>
        <v>0</v>
      </c>
      <c r="N168" s="46">
        <f>IFERROR(VLOOKUP($A168,'3.0 Input│AMP'!$A$12:$Q$959,N$11,FALSE),0)+IFERROR(VLOOKUP($A168,'3.1 Input│B&amp;T'!$A$13:$O$990,COLUMN(N168),FALSE),0)+IFERROR(VLOOKUP($A168,'3.0 Input│AMP'!$A$12:$Q$959,N$11+1,FALSE),0)</f>
        <v>0</v>
      </c>
      <c r="O168" s="46">
        <f>IFERROR(VLOOKUP($A168,'3.0 Input│AMP'!$A$12:$Q$959,O$11,FALSE),0)+IFERROR(VLOOKUP($A168,'3.1 Input│B&amp;T'!$A$13:$O$990,COLUMN(O168),FALSE),0)</f>
        <v>0</v>
      </c>
      <c r="P168" s="11"/>
      <c r="Q168" s="28">
        <f t="shared" si="2"/>
        <v>0</v>
      </c>
      <c r="R168" s="13"/>
    </row>
    <row r="169" spans="1:18" x14ac:dyDescent="0.25">
      <c r="A169" s="7" t="str">
        <f>IF(MAX($A$13:A168)+1&gt;MAX('3.1 Input│B&amp;T'!$A$13:$A$990),"-",MAX($A$13:A168)+1)</f>
        <v>-</v>
      </c>
      <c r="B169" s="7" t="str">
        <f>CONCATENATE(IFERROR(VLOOKUP($A169,'3.0 Input│AMP'!$A$12:$Q$959,2,FALSE),""),IFERROR(VLOOKUP($A169,'3.1 Input│B&amp;T'!$A$13:$L$990,2,FALSE),""))</f>
        <v/>
      </c>
      <c r="C169" s="20" t="str">
        <f>IFERROR(IFERROR(VLOOKUP($A169,'3.0 Input│AMP'!$A$12:$Q$959,3,FALSE),VLOOKUP($A169,'3.1 Input│B&amp;T'!$A$13:$L$990,3,FALSE)),"-")</f>
        <v>-</v>
      </c>
      <c r="D169" s="6"/>
      <c r="E169" s="7" t="str">
        <f>IFERROR(IFERROR(VLOOKUP($A169,'3.0 Input│AMP'!$A$12:$Q$959,4,FALSE),VLOOKUP($A169,'3.1 Input│B&amp;T'!$A$13:$L$990,3,FALSE)),"-")</f>
        <v>-</v>
      </c>
      <c r="F169" s="38"/>
      <c r="G169" s="21">
        <f>IFERROR(VLOOKUP($A169,'3.0 Input│AMP'!$A$12:$Q$959,COLUMN(G169),FALSE),0)+IFERROR(VLOOKUP($A169,'3.1 Input│B&amp;T'!$A$13:$L$990,COLUMN(G169),FALSE),0)</f>
        <v>0</v>
      </c>
      <c r="H169" s="21">
        <f>IFERROR(VLOOKUP($A169,'3.0 Input│AMP'!$A$12:$Q$959,COLUMN(H169),FALSE),0)+IFERROR(VLOOKUP($A169,'3.1 Input│B&amp;T'!$A$13:$L$990,COLUMN(H169),FALSE),0)</f>
        <v>0</v>
      </c>
      <c r="I169" s="21">
        <f>IFERROR(VLOOKUP($A169,'3.0 Input│AMP'!$A$12:$Q$959,COLUMN(I169),FALSE),0)+IFERROR(VLOOKUP($A169,'3.1 Input│B&amp;T'!$A$13:$L$990,COLUMN(I169),FALSE),0)</f>
        <v>0</v>
      </c>
      <c r="J169" s="21">
        <f>IFERROR(VLOOKUP($A169,'3.0 Input│AMP'!$A$12:$Q$959,COLUMN(J169),FALSE),0)+IFERROR(VLOOKUP($A169,'3.1 Input│B&amp;T'!$A$13:$L$990,COLUMN(J169),FALSE),0)</f>
        <v>0</v>
      </c>
      <c r="K169" s="21">
        <f>IFERROR(VLOOKUP($A169,'3.0 Input│AMP'!$A$12:$Q$959,COLUMN(K169),FALSE),0)+IFERROR(VLOOKUP($A169,'3.1 Input│B&amp;T'!$A$13:$L$990,COLUMN(K169),FALSE),0)</f>
        <v>0</v>
      </c>
      <c r="L169" s="46">
        <f>IFERROR(VLOOKUP($A169,'3.0 Input│AMP'!$A$12:$Q$959,L$11,FALSE),0)+IFERROR(VLOOKUP($A169,'3.1 Input│B&amp;T'!$A$13:$O$990,COLUMN(L169),FALSE),0)</f>
        <v>0</v>
      </c>
      <c r="M169" s="46">
        <f>IFERROR(VLOOKUP($A169,'3.0 Input│AMP'!$A$12:$Q$959,M$11,FALSE),0)+IFERROR(VLOOKUP($A169,'3.1 Input│B&amp;T'!$A$13:$O$990,COLUMN(M169),FALSE),0)</f>
        <v>0</v>
      </c>
      <c r="N169" s="46">
        <f>IFERROR(VLOOKUP($A169,'3.0 Input│AMP'!$A$12:$Q$959,N$11,FALSE),0)+IFERROR(VLOOKUP($A169,'3.1 Input│B&amp;T'!$A$13:$O$990,COLUMN(N169),FALSE),0)+IFERROR(VLOOKUP($A169,'3.0 Input│AMP'!$A$12:$Q$959,N$11+1,FALSE),0)</f>
        <v>0</v>
      </c>
      <c r="O169" s="46">
        <f>IFERROR(VLOOKUP($A169,'3.0 Input│AMP'!$A$12:$Q$959,O$11,FALSE),0)+IFERROR(VLOOKUP($A169,'3.1 Input│B&amp;T'!$A$13:$O$990,COLUMN(O169),FALSE),0)</f>
        <v>0</v>
      </c>
      <c r="P169" s="11"/>
      <c r="Q169" s="28">
        <f t="shared" si="2"/>
        <v>0</v>
      </c>
      <c r="R169" s="13"/>
    </row>
    <row r="170" spans="1:18" x14ac:dyDescent="0.25">
      <c r="A170" s="7" t="str">
        <f>IF(MAX($A$13:A169)+1&gt;MAX('3.1 Input│B&amp;T'!$A$13:$A$990),"-",MAX($A$13:A169)+1)</f>
        <v>-</v>
      </c>
      <c r="B170" s="7" t="str">
        <f>CONCATENATE(IFERROR(VLOOKUP($A170,'3.0 Input│AMP'!$A$12:$Q$959,2,FALSE),""),IFERROR(VLOOKUP($A170,'3.1 Input│B&amp;T'!$A$13:$L$990,2,FALSE),""))</f>
        <v/>
      </c>
      <c r="C170" s="20" t="str">
        <f>IFERROR(IFERROR(VLOOKUP($A170,'3.0 Input│AMP'!$A$12:$Q$959,3,FALSE),VLOOKUP($A170,'3.1 Input│B&amp;T'!$A$13:$L$990,3,FALSE)),"-")</f>
        <v>-</v>
      </c>
      <c r="D170" s="6"/>
      <c r="E170" s="7" t="str">
        <f>IFERROR(IFERROR(VLOOKUP($A170,'3.0 Input│AMP'!$A$12:$Q$959,4,FALSE),VLOOKUP($A170,'3.1 Input│B&amp;T'!$A$13:$L$990,3,FALSE)),"-")</f>
        <v>-</v>
      </c>
      <c r="F170" s="38"/>
      <c r="G170" s="21">
        <f>IFERROR(VLOOKUP($A170,'3.0 Input│AMP'!$A$12:$Q$959,COLUMN(G170),FALSE),0)+IFERROR(VLOOKUP($A170,'3.1 Input│B&amp;T'!$A$13:$L$990,COLUMN(G170),FALSE),0)</f>
        <v>0</v>
      </c>
      <c r="H170" s="21">
        <f>IFERROR(VLOOKUP($A170,'3.0 Input│AMP'!$A$12:$Q$959,COLUMN(H170),FALSE),0)+IFERROR(VLOOKUP($A170,'3.1 Input│B&amp;T'!$A$13:$L$990,COLUMN(H170),FALSE),0)</f>
        <v>0</v>
      </c>
      <c r="I170" s="21">
        <f>IFERROR(VLOOKUP($A170,'3.0 Input│AMP'!$A$12:$Q$959,COLUMN(I170),FALSE),0)+IFERROR(VLOOKUP($A170,'3.1 Input│B&amp;T'!$A$13:$L$990,COLUMN(I170),FALSE),0)</f>
        <v>0</v>
      </c>
      <c r="J170" s="21">
        <f>IFERROR(VLOOKUP($A170,'3.0 Input│AMP'!$A$12:$Q$959,COLUMN(J170),FALSE),0)+IFERROR(VLOOKUP($A170,'3.1 Input│B&amp;T'!$A$13:$L$990,COLUMN(J170),FALSE),0)</f>
        <v>0</v>
      </c>
      <c r="K170" s="21">
        <f>IFERROR(VLOOKUP($A170,'3.0 Input│AMP'!$A$12:$Q$959,COLUMN(K170),FALSE),0)+IFERROR(VLOOKUP($A170,'3.1 Input│B&amp;T'!$A$13:$L$990,COLUMN(K170),FALSE),0)</f>
        <v>0</v>
      </c>
      <c r="L170" s="46">
        <f>IFERROR(VLOOKUP($A170,'3.0 Input│AMP'!$A$12:$Q$959,L$11,FALSE),0)+IFERROR(VLOOKUP($A170,'3.1 Input│B&amp;T'!$A$13:$O$990,COLUMN(L170),FALSE),0)</f>
        <v>0</v>
      </c>
      <c r="M170" s="46">
        <f>IFERROR(VLOOKUP($A170,'3.0 Input│AMP'!$A$12:$Q$959,M$11,FALSE),0)+IFERROR(VLOOKUP($A170,'3.1 Input│B&amp;T'!$A$13:$O$990,COLUMN(M170),FALSE),0)</f>
        <v>0</v>
      </c>
      <c r="N170" s="46">
        <f>IFERROR(VLOOKUP($A170,'3.0 Input│AMP'!$A$12:$Q$959,N$11,FALSE),0)+IFERROR(VLOOKUP($A170,'3.1 Input│B&amp;T'!$A$13:$O$990,COLUMN(N170),FALSE),0)+IFERROR(VLOOKUP($A170,'3.0 Input│AMP'!$A$12:$Q$959,N$11+1,FALSE),0)</f>
        <v>0</v>
      </c>
      <c r="O170" s="46">
        <f>IFERROR(VLOOKUP($A170,'3.0 Input│AMP'!$A$12:$Q$959,O$11,FALSE),0)+IFERROR(VLOOKUP($A170,'3.1 Input│B&amp;T'!$A$13:$O$990,COLUMN(O170),FALSE),0)</f>
        <v>0</v>
      </c>
      <c r="P170" s="11"/>
      <c r="Q170" s="28">
        <f t="shared" si="2"/>
        <v>0</v>
      </c>
      <c r="R170" s="13"/>
    </row>
    <row r="171" spans="1:18" x14ac:dyDescent="0.25">
      <c r="A171" s="7" t="str">
        <f>IF(MAX($A$13:A170)+1&gt;MAX('3.1 Input│B&amp;T'!$A$13:$A$990),"-",MAX($A$13:A170)+1)</f>
        <v>-</v>
      </c>
      <c r="B171" s="7" t="str">
        <f>CONCATENATE(IFERROR(VLOOKUP($A171,'3.0 Input│AMP'!$A$12:$Q$959,2,FALSE),""),IFERROR(VLOOKUP($A171,'3.1 Input│B&amp;T'!$A$13:$L$990,2,FALSE),""))</f>
        <v/>
      </c>
      <c r="C171" s="20" t="str">
        <f>IFERROR(IFERROR(VLOOKUP($A171,'3.0 Input│AMP'!$A$12:$Q$959,3,FALSE),VLOOKUP($A171,'3.1 Input│B&amp;T'!$A$13:$L$990,3,FALSE)),"-")</f>
        <v>-</v>
      </c>
      <c r="D171" s="6"/>
      <c r="E171" s="7" t="str">
        <f>IFERROR(IFERROR(VLOOKUP($A171,'3.0 Input│AMP'!$A$12:$Q$959,4,FALSE),VLOOKUP($A171,'3.1 Input│B&amp;T'!$A$13:$L$990,3,FALSE)),"-")</f>
        <v>-</v>
      </c>
      <c r="F171" s="38"/>
      <c r="G171" s="21">
        <f>IFERROR(VLOOKUP($A171,'3.0 Input│AMP'!$A$12:$Q$959,COLUMN(G171),FALSE),0)+IFERROR(VLOOKUP($A171,'3.1 Input│B&amp;T'!$A$13:$L$990,COLUMN(G171),FALSE),0)</f>
        <v>0</v>
      </c>
      <c r="H171" s="21">
        <f>IFERROR(VLOOKUP($A171,'3.0 Input│AMP'!$A$12:$Q$959,COLUMN(H171),FALSE),0)+IFERROR(VLOOKUP($A171,'3.1 Input│B&amp;T'!$A$13:$L$990,COLUMN(H171),FALSE),0)</f>
        <v>0</v>
      </c>
      <c r="I171" s="21">
        <f>IFERROR(VLOOKUP($A171,'3.0 Input│AMP'!$A$12:$Q$959,COLUMN(I171),FALSE),0)+IFERROR(VLOOKUP($A171,'3.1 Input│B&amp;T'!$A$13:$L$990,COLUMN(I171),FALSE),0)</f>
        <v>0</v>
      </c>
      <c r="J171" s="21">
        <f>IFERROR(VLOOKUP($A171,'3.0 Input│AMP'!$A$12:$Q$959,COLUMN(J171),FALSE),0)+IFERROR(VLOOKUP($A171,'3.1 Input│B&amp;T'!$A$13:$L$990,COLUMN(J171),FALSE),0)</f>
        <v>0</v>
      </c>
      <c r="K171" s="21">
        <f>IFERROR(VLOOKUP($A171,'3.0 Input│AMP'!$A$12:$Q$959,COLUMN(K171),FALSE),0)+IFERROR(VLOOKUP($A171,'3.1 Input│B&amp;T'!$A$13:$L$990,COLUMN(K171),FALSE),0)</f>
        <v>0</v>
      </c>
      <c r="L171" s="46">
        <f>IFERROR(VLOOKUP($A171,'3.0 Input│AMP'!$A$12:$Q$959,L$11,FALSE),0)+IFERROR(VLOOKUP($A171,'3.1 Input│B&amp;T'!$A$13:$O$990,COLUMN(L171),FALSE),0)</f>
        <v>0</v>
      </c>
      <c r="M171" s="46">
        <f>IFERROR(VLOOKUP($A171,'3.0 Input│AMP'!$A$12:$Q$959,M$11,FALSE),0)+IFERROR(VLOOKUP($A171,'3.1 Input│B&amp;T'!$A$13:$O$990,COLUMN(M171),FALSE),0)</f>
        <v>0</v>
      </c>
      <c r="N171" s="46">
        <f>IFERROR(VLOOKUP($A171,'3.0 Input│AMP'!$A$12:$Q$959,N$11,FALSE),0)+IFERROR(VLOOKUP($A171,'3.1 Input│B&amp;T'!$A$13:$O$990,COLUMN(N171),FALSE),0)+IFERROR(VLOOKUP($A171,'3.0 Input│AMP'!$A$12:$Q$959,N$11+1,FALSE),0)</f>
        <v>0</v>
      </c>
      <c r="O171" s="46">
        <f>IFERROR(VLOOKUP($A171,'3.0 Input│AMP'!$A$12:$Q$959,O$11,FALSE),0)+IFERROR(VLOOKUP($A171,'3.1 Input│B&amp;T'!$A$13:$O$990,COLUMN(O171),FALSE),0)</f>
        <v>0</v>
      </c>
      <c r="P171" s="11"/>
      <c r="Q171" s="28">
        <f t="shared" si="2"/>
        <v>0</v>
      </c>
      <c r="R171" s="13"/>
    </row>
    <row r="172" spans="1:18" x14ac:dyDescent="0.25">
      <c r="A172" s="7" t="str">
        <f>IF(MAX($A$13:A171)+1&gt;MAX('3.1 Input│B&amp;T'!$A$13:$A$990),"-",MAX($A$13:A171)+1)</f>
        <v>-</v>
      </c>
      <c r="B172" s="7" t="str">
        <f>CONCATENATE(IFERROR(VLOOKUP($A172,'3.0 Input│AMP'!$A$12:$Q$959,2,FALSE),""),IFERROR(VLOOKUP($A172,'3.1 Input│B&amp;T'!$A$13:$L$990,2,FALSE),""))</f>
        <v/>
      </c>
      <c r="C172" s="20" t="str">
        <f>IFERROR(IFERROR(VLOOKUP($A172,'3.0 Input│AMP'!$A$12:$Q$959,3,FALSE),VLOOKUP($A172,'3.1 Input│B&amp;T'!$A$13:$L$990,3,FALSE)),"-")</f>
        <v>-</v>
      </c>
      <c r="D172" s="6"/>
      <c r="E172" s="7" t="str">
        <f>IFERROR(IFERROR(VLOOKUP($A172,'3.0 Input│AMP'!$A$12:$Q$959,4,FALSE),VLOOKUP($A172,'3.1 Input│B&amp;T'!$A$13:$L$990,3,FALSE)),"-")</f>
        <v>-</v>
      </c>
      <c r="F172" s="38"/>
      <c r="G172" s="21">
        <f>IFERROR(VLOOKUP($A172,'3.0 Input│AMP'!$A$12:$Q$959,COLUMN(G172),FALSE),0)+IFERROR(VLOOKUP($A172,'3.1 Input│B&amp;T'!$A$13:$L$990,COLUMN(G172),FALSE),0)</f>
        <v>0</v>
      </c>
      <c r="H172" s="21">
        <f>IFERROR(VLOOKUP($A172,'3.0 Input│AMP'!$A$12:$Q$959,COLUMN(H172),FALSE),0)+IFERROR(VLOOKUP($A172,'3.1 Input│B&amp;T'!$A$13:$L$990,COLUMN(H172),FALSE),0)</f>
        <v>0</v>
      </c>
      <c r="I172" s="21">
        <f>IFERROR(VLOOKUP($A172,'3.0 Input│AMP'!$A$12:$Q$959,COLUMN(I172),FALSE),0)+IFERROR(VLOOKUP($A172,'3.1 Input│B&amp;T'!$A$13:$L$990,COLUMN(I172),FALSE),0)</f>
        <v>0</v>
      </c>
      <c r="J172" s="21">
        <f>IFERROR(VLOOKUP($A172,'3.0 Input│AMP'!$A$12:$Q$959,COLUMN(J172),FALSE),0)+IFERROR(VLOOKUP($A172,'3.1 Input│B&amp;T'!$A$13:$L$990,COLUMN(J172),FALSE),0)</f>
        <v>0</v>
      </c>
      <c r="K172" s="21">
        <f>IFERROR(VLOOKUP($A172,'3.0 Input│AMP'!$A$12:$Q$959,COLUMN(K172),FALSE),0)+IFERROR(VLOOKUP($A172,'3.1 Input│B&amp;T'!$A$13:$L$990,COLUMN(K172),FALSE),0)</f>
        <v>0</v>
      </c>
      <c r="L172" s="46">
        <f>IFERROR(VLOOKUP($A172,'3.0 Input│AMP'!$A$12:$Q$959,L$11,FALSE),0)+IFERROR(VLOOKUP($A172,'3.1 Input│B&amp;T'!$A$13:$O$990,COLUMN(L172),FALSE),0)</f>
        <v>0</v>
      </c>
      <c r="M172" s="46">
        <f>IFERROR(VLOOKUP($A172,'3.0 Input│AMP'!$A$12:$Q$959,M$11,FALSE),0)+IFERROR(VLOOKUP($A172,'3.1 Input│B&amp;T'!$A$13:$O$990,COLUMN(M172),FALSE),0)</f>
        <v>0</v>
      </c>
      <c r="N172" s="46">
        <f>IFERROR(VLOOKUP($A172,'3.0 Input│AMP'!$A$12:$Q$959,N$11,FALSE),0)+IFERROR(VLOOKUP($A172,'3.1 Input│B&amp;T'!$A$13:$O$990,COLUMN(N172),FALSE),0)+IFERROR(VLOOKUP($A172,'3.0 Input│AMP'!$A$12:$Q$959,N$11+1,FALSE),0)</f>
        <v>0</v>
      </c>
      <c r="O172" s="46">
        <f>IFERROR(VLOOKUP($A172,'3.0 Input│AMP'!$A$12:$Q$959,O$11,FALSE),0)+IFERROR(VLOOKUP($A172,'3.1 Input│B&amp;T'!$A$13:$O$990,COLUMN(O172),FALSE),0)</f>
        <v>0</v>
      </c>
      <c r="P172" s="11"/>
      <c r="Q172" s="28">
        <f t="shared" si="2"/>
        <v>0</v>
      </c>
      <c r="R172" s="13"/>
    </row>
    <row r="173" spans="1:18" x14ac:dyDescent="0.25">
      <c r="A173" s="7" t="str">
        <f>IF(MAX($A$13:A172)+1&gt;MAX('3.1 Input│B&amp;T'!$A$13:$A$990),"-",MAX($A$13:A172)+1)</f>
        <v>-</v>
      </c>
      <c r="B173" s="7" t="str">
        <f>CONCATENATE(IFERROR(VLOOKUP($A173,'3.0 Input│AMP'!$A$12:$Q$959,2,FALSE),""),IFERROR(VLOOKUP($A173,'3.1 Input│B&amp;T'!$A$13:$L$990,2,FALSE),""))</f>
        <v/>
      </c>
      <c r="C173" s="20" t="str">
        <f>IFERROR(IFERROR(VLOOKUP($A173,'3.0 Input│AMP'!$A$12:$Q$959,3,FALSE),VLOOKUP($A173,'3.1 Input│B&amp;T'!$A$13:$L$990,3,FALSE)),"-")</f>
        <v>-</v>
      </c>
      <c r="D173" s="6"/>
      <c r="E173" s="7" t="str">
        <f>IFERROR(IFERROR(VLOOKUP($A173,'3.0 Input│AMP'!$A$12:$Q$959,4,FALSE),VLOOKUP($A173,'3.1 Input│B&amp;T'!$A$13:$L$990,3,FALSE)),"-")</f>
        <v>-</v>
      </c>
      <c r="F173" s="38"/>
      <c r="G173" s="21">
        <f>IFERROR(VLOOKUP($A173,'3.0 Input│AMP'!$A$12:$Q$959,COLUMN(G173),FALSE),0)+IFERROR(VLOOKUP($A173,'3.1 Input│B&amp;T'!$A$13:$L$990,COLUMN(G173),FALSE),0)</f>
        <v>0</v>
      </c>
      <c r="H173" s="21">
        <f>IFERROR(VLOOKUP($A173,'3.0 Input│AMP'!$A$12:$Q$959,COLUMN(H173),FALSE),0)+IFERROR(VLOOKUP($A173,'3.1 Input│B&amp;T'!$A$13:$L$990,COLUMN(H173),FALSE),0)</f>
        <v>0</v>
      </c>
      <c r="I173" s="21">
        <f>IFERROR(VLOOKUP($A173,'3.0 Input│AMP'!$A$12:$Q$959,COLUMN(I173),FALSE),0)+IFERROR(VLOOKUP($A173,'3.1 Input│B&amp;T'!$A$13:$L$990,COLUMN(I173),FALSE),0)</f>
        <v>0</v>
      </c>
      <c r="J173" s="21">
        <f>IFERROR(VLOOKUP($A173,'3.0 Input│AMP'!$A$12:$Q$959,COLUMN(J173),FALSE),0)+IFERROR(VLOOKUP($A173,'3.1 Input│B&amp;T'!$A$13:$L$990,COLUMN(J173),FALSE),0)</f>
        <v>0</v>
      </c>
      <c r="K173" s="21">
        <f>IFERROR(VLOOKUP($A173,'3.0 Input│AMP'!$A$12:$Q$959,COLUMN(K173),FALSE),0)+IFERROR(VLOOKUP($A173,'3.1 Input│B&amp;T'!$A$13:$L$990,COLUMN(K173),FALSE),0)</f>
        <v>0</v>
      </c>
      <c r="L173" s="46">
        <f>IFERROR(VLOOKUP($A173,'3.0 Input│AMP'!$A$12:$Q$959,L$11,FALSE),0)+IFERROR(VLOOKUP($A173,'3.1 Input│B&amp;T'!$A$13:$O$990,COLUMN(L173),FALSE),0)</f>
        <v>0</v>
      </c>
      <c r="M173" s="46">
        <f>IFERROR(VLOOKUP($A173,'3.0 Input│AMP'!$A$12:$Q$959,M$11,FALSE),0)+IFERROR(VLOOKUP($A173,'3.1 Input│B&amp;T'!$A$13:$O$990,COLUMN(M173),FALSE),0)</f>
        <v>0</v>
      </c>
      <c r="N173" s="46">
        <f>IFERROR(VLOOKUP($A173,'3.0 Input│AMP'!$A$12:$Q$959,N$11,FALSE),0)+IFERROR(VLOOKUP($A173,'3.1 Input│B&amp;T'!$A$13:$O$990,COLUMN(N173),FALSE),0)+IFERROR(VLOOKUP($A173,'3.0 Input│AMP'!$A$12:$Q$959,N$11+1,FALSE),0)</f>
        <v>0</v>
      </c>
      <c r="O173" s="46">
        <f>IFERROR(VLOOKUP($A173,'3.0 Input│AMP'!$A$12:$Q$959,O$11,FALSE),0)+IFERROR(VLOOKUP($A173,'3.1 Input│B&amp;T'!$A$13:$O$990,COLUMN(O173),FALSE),0)</f>
        <v>0</v>
      </c>
      <c r="P173" s="11"/>
      <c r="Q173" s="28">
        <f t="shared" si="2"/>
        <v>0</v>
      </c>
      <c r="R173" s="13"/>
    </row>
    <row r="174" spans="1:18" x14ac:dyDescent="0.25">
      <c r="A174" s="7" t="str">
        <f>IF(MAX($A$13:A173)+1&gt;MAX('3.1 Input│B&amp;T'!$A$13:$A$990),"-",MAX($A$13:A173)+1)</f>
        <v>-</v>
      </c>
      <c r="B174" s="7" t="str">
        <f>CONCATENATE(IFERROR(VLOOKUP($A174,'3.0 Input│AMP'!$A$12:$Q$959,2,FALSE),""),IFERROR(VLOOKUP($A174,'3.1 Input│B&amp;T'!$A$13:$L$990,2,FALSE),""))</f>
        <v/>
      </c>
      <c r="C174" s="20" t="str">
        <f>IFERROR(IFERROR(VLOOKUP($A174,'3.0 Input│AMP'!$A$12:$Q$959,3,FALSE),VLOOKUP($A174,'3.1 Input│B&amp;T'!$A$13:$L$990,3,FALSE)),"-")</f>
        <v>-</v>
      </c>
      <c r="D174" s="6"/>
      <c r="E174" s="7" t="str">
        <f>IFERROR(IFERROR(VLOOKUP($A174,'3.0 Input│AMP'!$A$12:$Q$959,4,FALSE),VLOOKUP($A174,'3.1 Input│B&amp;T'!$A$13:$L$990,3,FALSE)),"-")</f>
        <v>-</v>
      </c>
      <c r="F174" s="38"/>
      <c r="G174" s="21">
        <f>IFERROR(VLOOKUP($A174,'3.0 Input│AMP'!$A$12:$Q$959,COLUMN(G174),FALSE),0)+IFERROR(VLOOKUP($A174,'3.1 Input│B&amp;T'!$A$13:$L$990,COLUMN(G174),FALSE),0)</f>
        <v>0</v>
      </c>
      <c r="H174" s="21">
        <f>IFERROR(VLOOKUP($A174,'3.0 Input│AMP'!$A$12:$Q$959,COLUMN(H174),FALSE),0)+IFERROR(VLOOKUP($A174,'3.1 Input│B&amp;T'!$A$13:$L$990,COLUMN(H174),FALSE),0)</f>
        <v>0</v>
      </c>
      <c r="I174" s="21">
        <f>IFERROR(VLOOKUP($A174,'3.0 Input│AMP'!$A$12:$Q$959,COLUMN(I174),FALSE),0)+IFERROR(VLOOKUP($A174,'3.1 Input│B&amp;T'!$A$13:$L$990,COLUMN(I174),FALSE),0)</f>
        <v>0</v>
      </c>
      <c r="J174" s="21">
        <f>IFERROR(VLOOKUP($A174,'3.0 Input│AMP'!$A$12:$Q$959,COLUMN(J174),FALSE),0)+IFERROR(VLOOKUP($A174,'3.1 Input│B&amp;T'!$A$13:$L$990,COLUMN(J174),FALSE),0)</f>
        <v>0</v>
      </c>
      <c r="K174" s="21">
        <f>IFERROR(VLOOKUP($A174,'3.0 Input│AMP'!$A$12:$Q$959,COLUMN(K174),FALSE),0)+IFERROR(VLOOKUP($A174,'3.1 Input│B&amp;T'!$A$13:$L$990,COLUMN(K174),FALSE),0)</f>
        <v>0</v>
      </c>
      <c r="L174" s="46">
        <f>IFERROR(VLOOKUP($A174,'3.0 Input│AMP'!$A$12:$Q$959,L$11,FALSE),0)+IFERROR(VLOOKUP($A174,'3.1 Input│B&amp;T'!$A$13:$O$990,COLUMN(L174),FALSE),0)</f>
        <v>0</v>
      </c>
      <c r="M174" s="46">
        <f>IFERROR(VLOOKUP($A174,'3.0 Input│AMP'!$A$12:$Q$959,M$11,FALSE),0)+IFERROR(VLOOKUP($A174,'3.1 Input│B&amp;T'!$A$13:$O$990,COLUMN(M174),FALSE),0)</f>
        <v>0</v>
      </c>
      <c r="N174" s="46">
        <f>IFERROR(VLOOKUP($A174,'3.0 Input│AMP'!$A$12:$Q$959,N$11,FALSE),0)+IFERROR(VLOOKUP($A174,'3.1 Input│B&amp;T'!$A$13:$O$990,COLUMN(N174),FALSE),0)+IFERROR(VLOOKUP($A174,'3.0 Input│AMP'!$A$12:$Q$959,N$11+1,FALSE),0)</f>
        <v>0</v>
      </c>
      <c r="O174" s="46">
        <f>IFERROR(VLOOKUP($A174,'3.0 Input│AMP'!$A$12:$Q$959,O$11,FALSE),0)+IFERROR(VLOOKUP($A174,'3.1 Input│B&amp;T'!$A$13:$O$990,COLUMN(O174),FALSE),0)</f>
        <v>0</v>
      </c>
      <c r="P174" s="11"/>
      <c r="Q174" s="28">
        <f t="shared" si="2"/>
        <v>0</v>
      </c>
      <c r="R174" s="13"/>
    </row>
    <row r="175" spans="1:18" x14ac:dyDescent="0.25">
      <c r="A175" s="7" t="str">
        <f>IF(MAX($A$13:A174)+1&gt;MAX('3.1 Input│B&amp;T'!$A$13:$A$990),"-",MAX($A$13:A174)+1)</f>
        <v>-</v>
      </c>
      <c r="B175" s="7" t="str">
        <f>CONCATENATE(IFERROR(VLOOKUP($A175,'3.0 Input│AMP'!$A$12:$Q$959,2,FALSE),""),IFERROR(VLOOKUP($A175,'3.1 Input│B&amp;T'!$A$13:$L$990,2,FALSE),""))</f>
        <v/>
      </c>
      <c r="C175" s="20" t="str">
        <f>IFERROR(IFERROR(VLOOKUP($A175,'3.0 Input│AMP'!$A$12:$Q$959,3,FALSE),VLOOKUP($A175,'3.1 Input│B&amp;T'!$A$13:$L$990,3,FALSE)),"-")</f>
        <v>-</v>
      </c>
      <c r="D175" s="6"/>
      <c r="E175" s="7" t="str">
        <f>IFERROR(IFERROR(VLOOKUP($A175,'3.0 Input│AMP'!$A$12:$Q$959,4,FALSE),VLOOKUP($A175,'3.1 Input│B&amp;T'!$A$13:$L$990,3,FALSE)),"-")</f>
        <v>-</v>
      </c>
      <c r="F175" s="38"/>
      <c r="G175" s="21">
        <f>IFERROR(VLOOKUP($A175,'3.0 Input│AMP'!$A$12:$Q$959,COLUMN(G175),FALSE),0)+IFERROR(VLOOKUP($A175,'3.1 Input│B&amp;T'!$A$13:$L$990,COLUMN(G175),FALSE),0)</f>
        <v>0</v>
      </c>
      <c r="H175" s="21">
        <f>IFERROR(VLOOKUP($A175,'3.0 Input│AMP'!$A$12:$Q$959,COLUMN(H175),FALSE),0)+IFERROR(VLOOKUP($A175,'3.1 Input│B&amp;T'!$A$13:$L$990,COLUMN(H175),FALSE),0)</f>
        <v>0</v>
      </c>
      <c r="I175" s="21">
        <f>IFERROR(VLOOKUP($A175,'3.0 Input│AMP'!$A$12:$Q$959,COLUMN(I175),FALSE),0)+IFERROR(VLOOKUP($A175,'3.1 Input│B&amp;T'!$A$13:$L$990,COLUMN(I175),FALSE),0)</f>
        <v>0</v>
      </c>
      <c r="J175" s="21">
        <f>IFERROR(VLOOKUP($A175,'3.0 Input│AMP'!$A$12:$Q$959,COLUMN(J175),FALSE),0)+IFERROR(VLOOKUP($A175,'3.1 Input│B&amp;T'!$A$13:$L$990,COLUMN(J175),FALSE),0)</f>
        <v>0</v>
      </c>
      <c r="K175" s="21">
        <f>IFERROR(VLOOKUP($A175,'3.0 Input│AMP'!$A$12:$Q$959,COLUMN(K175),FALSE),0)+IFERROR(VLOOKUP($A175,'3.1 Input│B&amp;T'!$A$13:$L$990,COLUMN(K175),FALSE),0)</f>
        <v>0</v>
      </c>
      <c r="L175" s="46">
        <f>IFERROR(VLOOKUP($A175,'3.0 Input│AMP'!$A$12:$Q$959,L$11,FALSE),0)+IFERROR(VLOOKUP($A175,'3.1 Input│B&amp;T'!$A$13:$O$990,COLUMN(L175),FALSE),0)</f>
        <v>0</v>
      </c>
      <c r="M175" s="46">
        <f>IFERROR(VLOOKUP($A175,'3.0 Input│AMP'!$A$12:$Q$959,M$11,FALSE),0)+IFERROR(VLOOKUP($A175,'3.1 Input│B&amp;T'!$A$13:$O$990,COLUMN(M175),FALSE),0)</f>
        <v>0</v>
      </c>
      <c r="N175" s="46">
        <f>IFERROR(VLOOKUP($A175,'3.0 Input│AMP'!$A$12:$Q$959,N$11,FALSE),0)+IFERROR(VLOOKUP($A175,'3.1 Input│B&amp;T'!$A$13:$O$990,COLUMN(N175),FALSE),0)+IFERROR(VLOOKUP($A175,'3.0 Input│AMP'!$A$12:$Q$959,N$11+1,FALSE),0)</f>
        <v>0</v>
      </c>
      <c r="O175" s="46">
        <f>IFERROR(VLOOKUP($A175,'3.0 Input│AMP'!$A$12:$Q$959,O$11,FALSE),0)+IFERROR(VLOOKUP($A175,'3.1 Input│B&amp;T'!$A$13:$O$990,COLUMN(O175),FALSE),0)</f>
        <v>0</v>
      </c>
      <c r="P175" s="11"/>
      <c r="Q175" s="28">
        <f t="shared" si="2"/>
        <v>0</v>
      </c>
      <c r="R175" s="13"/>
    </row>
    <row r="176" spans="1:18" x14ac:dyDescent="0.25">
      <c r="A176" s="7" t="str">
        <f>IF(MAX($A$13:A175)+1&gt;MAX('3.1 Input│B&amp;T'!$A$13:$A$990),"-",MAX($A$13:A175)+1)</f>
        <v>-</v>
      </c>
      <c r="B176" s="7" t="str">
        <f>CONCATENATE(IFERROR(VLOOKUP($A176,'3.0 Input│AMP'!$A$12:$Q$959,2,FALSE),""),IFERROR(VLOOKUP($A176,'3.1 Input│B&amp;T'!$A$13:$L$990,2,FALSE),""))</f>
        <v/>
      </c>
      <c r="C176" s="20" t="str">
        <f>IFERROR(IFERROR(VLOOKUP($A176,'3.0 Input│AMP'!$A$12:$Q$959,3,FALSE),VLOOKUP($A176,'3.1 Input│B&amp;T'!$A$13:$L$990,3,FALSE)),"-")</f>
        <v>-</v>
      </c>
      <c r="D176" s="6"/>
      <c r="E176" s="7" t="str">
        <f>IFERROR(IFERROR(VLOOKUP($A176,'3.0 Input│AMP'!$A$12:$Q$959,4,FALSE),VLOOKUP($A176,'3.1 Input│B&amp;T'!$A$13:$L$990,3,FALSE)),"-")</f>
        <v>-</v>
      </c>
      <c r="F176" s="38"/>
      <c r="G176" s="21">
        <f>IFERROR(VLOOKUP($A176,'3.0 Input│AMP'!$A$12:$Q$959,COLUMN(G176),FALSE),0)+IFERROR(VLOOKUP($A176,'3.1 Input│B&amp;T'!$A$13:$L$990,COLUMN(G176),FALSE),0)</f>
        <v>0</v>
      </c>
      <c r="H176" s="21">
        <f>IFERROR(VLOOKUP($A176,'3.0 Input│AMP'!$A$12:$Q$959,COLUMN(H176),FALSE),0)+IFERROR(VLOOKUP($A176,'3.1 Input│B&amp;T'!$A$13:$L$990,COLUMN(H176),FALSE),0)</f>
        <v>0</v>
      </c>
      <c r="I176" s="21">
        <f>IFERROR(VLOOKUP($A176,'3.0 Input│AMP'!$A$12:$Q$959,COLUMN(I176),FALSE),0)+IFERROR(VLOOKUP($A176,'3.1 Input│B&amp;T'!$A$13:$L$990,COLUMN(I176),FALSE),0)</f>
        <v>0</v>
      </c>
      <c r="J176" s="21">
        <f>IFERROR(VLOOKUP($A176,'3.0 Input│AMP'!$A$12:$Q$959,COLUMN(J176),FALSE),0)+IFERROR(VLOOKUP($A176,'3.1 Input│B&amp;T'!$A$13:$L$990,COLUMN(J176),FALSE),0)</f>
        <v>0</v>
      </c>
      <c r="K176" s="21">
        <f>IFERROR(VLOOKUP($A176,'3.0 Input│AMP'!$A$12:$Q$959,COLUMN(K176),FALSE),0)+IFERROR(VLOOKUP($A176,'3.1 Input│B&amp;T'!$A$13:$L$990,COLUMN(K176),FALSE),0)</f>
        <v>0</v>
      </c>
      <c r="L176" s="46">
        <f>IFERROR(VLOOKUP($A176,'3.0 Input│AMP'!$A$12:$Q$959,L$11,FALSE),0)+IFERROR(VLOOKUP($A176,'3.1 Input│B&amp;T'!$A$13:$O$990,COLUMN(L176),FALSE),0)</f>
        <v>0</v>
      </c>
      <c r="M176" s="46">
        <f>IFERROR(VLOOKUP($A176,'3.0 Input│AMP'!$A$12:$Q$959,M$11,FALSE),0)+IFERROR(VLOOKUP($A176,'3.1 Input│B&amp;T'!$A$13:$O$990,COLUMN(M176),FALSE),0)</f>
        <v>0</v>
      </c>
      <c r="N176" s="46">
        <f>IFERROR(VLOOKUP($A176,'3.0 Input│AMP'!$A$12:$Q$959,N$11,FALSE),0)+IFERROR(VLOOKUP($A176,'3.1 Input│B&amp;T'!$A$13:$O$990,COLUMN(N176),FALSE),0)+IFERROR(VLOOKUP($A176,'3.0 Input│AMP'!$A$12:$Q$959,N$11+1,FALSE),0)</f>
        <v>0</v>
      </c>
      <c r="O176" s="46">
        <f>IFERROR(VLOOKUP($A176,'3.0 Input│AMP'!$A$12:$Q$959,O$11,FALSE),0)+IFERROR(VLOOKUP($A176,'3.1 Input│B&amp;T'!$A$13:$O$990,COLUMN(O176),FALSE),0)</f>
        <v>0</v>
      </c>
      <c r="P176" s="11"/>
      <c r="Q176" s="28">
        <f t="shared" si="2"/>
        <v>0</v>
      </c>
      <c r="R176" s="13"/>
    </row>
    <row r="177" spans="1:18" x14ac:dyDescent="0.25">
      <c r="A177" s="7" t="str">
        <f>IF(MAX($A$13:A176)+1&gt;MAX('3.1 Input│B&amp;T'!$A$13:$A$990),"-",MAX($A$13:A176)+1)</f>
        <v>-</v>
      </c>
      <c r="B177" s="7" t="str">
        <f>CONCATENATE(IFERROR(VLOOKUP($A177,'3.0 Input│AMP'!$A$12:$Q$959,2,FALSE),""),IFERROR(VLOOKUP($A177,'3.1 Input│B&amp;T'!$A$13:$L$990,2,FALSE),""))</f>
        <v/>
      </c>
      <c r="C177" s="20" t="str">
        <f>IFERROR(IFERROR(VLOOKUP($A177,'3.0 Input│AMP'!$A$12:$Q$959,3,FALSE),VLOOKUP($A177,'3.1 Input│B&amp;T'!$A$13:$L$990,3,FALSE)),"-")</f>
        <v>-</v>
      </c>
      <c r="D177" s="6"/>
      <c r="E177" s="7" t="str">
        <f>IFERROR(IFERROR(VLOOKUP($A177,'3.0 Input│AMP'!$A$12:$Q$959,4,FALSE),VLOOKUP($A177,'3.1 Input│B&amp;T'!$A$13:$L$990,3,FALSE)),"-")</f>
        <v>-</v>
      </c>
      <c r="F177" s="38"/>
      <c r="G177" s="21">
        <f>IFERROR(VLOOKUP($A177,'3.0 Input│AMP'!$A$12:$Q$959,COLUMN(G177),FALSE),0)+IFERROR(VLOOKUP($A177,'3.1 Input│B&amp;T'!$A$13:$L$990,COLUMN(G177),FALSE),0)</f>
        <v>0</v>
      </c>
      <c r="H177" s="21">
        <f>IFERROR(VLOOKUP($A177,'3.0 Input│AMP'!$A$12:$Q$959,COLUMN(H177),FALSE),0)+IFERROR(VLOOKUP($A177,'3.1 Input│B&amp;T'!$A$13:$L$990,COLUMN(H177),FALSE),0)</f>
        <v>0</v>
      </c>
      <c r="I177" s="21">
        <f>IFERROR(VLOOKUP($A177,'3.0 Input│AMP'!$A$12:$Q$959,COLUMN(I177),FALSE),0)+IFERROR(VLOOKUP($A177,'3.1 Input│B&amp;T'!$A$13:$L$990,COLUMN(I177),FALSE),0)</f>
        <v>0</v>
      </c>
      <c r="J177" s="21">
        <f>IFERROR(VLOOKUP($A177,'3.0 Input│AMP'!$A$12:$Q$959,COLUMN(J177),FALSE),0)+IFERROR(VLOOKUP($A177,'3.1 Input│B&amp;T'!$A$13:$L$990,COLUMN(J177),FALSE),0)</f>
        <v>0</v>
      </c>
      <c r="K177" s="21">
        <f>IFERROR(VLOOKUP($A177,'3.0 Input│AMP'!$A$12:$Q$959,COLUMN(K177),FALSE),0)+IFERROR(VLOOKUP($A177,'3.1 Input│B&amp;T'!$A$13:$L$990,COLUMN(K177),FALSE),0)</f>
        <v>0</v>
      </c>
      <c r="L177" s="46">
        <f>IFERROR(VLOOKUP($A177,'3.0 Input│AMP'!$A$12:$Q$959,L$11,FALSE),0)+IFERROR(VLOOKUP($A177,'3.1 Input│B&amp;T'!$A$13:$O$990,COLUMN(L177),FALSE),0)</f>
        <v>0</v>
      </c>
      <c r="M177" s="46">
        <f>IFERROR(VLOOKUP($A177,'3.0 Input│AMP'!$A$12:$Q$959,M$11,FALSE),0)+IFERROR(VLOOKUP($A177,'3.1 Input│B&amp;T'!$A$13:$O$990,COLUMN(M177),FALSE),0)</f>
        <v>0</v>
      </c>
      <c r="N177" s="46">
        <f>IFERROR(VLOOKUP($A177,'3.0 Input│AMP'!$A$12:$Q$959,N$11,FALSE),0)+IFERROR(VLOOKUP($A177,'3.1 Input│B&amp;T'!$A$13:$O$990,COLUMN(N177),FALSE),0)+IFERROR(VLOOKUP($A177,'3.0 Input│AMP'!$A$12:$Q$959,N$11+1,FALSE),0)</f>
        <v>0</v>
      </c>
      <c r="O177" s="46">
        <f>IFERROR(VLOOKUP($A177,'3.0 Input│AMP'!$A$12:$Q$959,O$11,FALSE),0)+IFERROR(VLOOKUP($A177,'3.1 Input│B&amp;T'!$A$13:$O$990,COLUMN(O177),FALSE),0)</f>
        <v>0</v>
      </c>
      <c r="P177" s="11"/>
      <c r="Q177" s="28">
        <f t="shared" si="2"/>
        <v>0</v>
      </c>
      <c r="R177" s="13"/>
    </row>
    <row r="178" spans="1:18" x14ac:dyDescent="0.25">
      <c r="A178" s="7" t="str">
        <f>IF(MAX($A$13:A177)+1&gt;MAX('3.1 Input│B&amp;T'!$A$13:$A$990),"-",MAX($A$13:A177)+1)</f>
        <v>-</v>
      </c>
      <c r="B178" s="7" t="str">
        <f>CONCATENATE(IFERROR(VLOOKUP($A178,'3.0 Input│AMP'!$A$12:$Q$959,2,FALSE),""),IFERROR(VLOOKUP($A178,'3.1 Input│B&amp;T'!$A$13:$L$990,2,FALSE),""))</f>
        <v/>
      </c>
      <c r="C178" s="20" t="str">
        <f>IFERROR(IFERROR(VLOOKUP($A178,'3.0 Input│AMP'!$A$12:$Q$959,3,FALSE),VLOOKUP($A178,'3.1 Input│B&amp;T'!$A$13:$L$990,3,FALSE)),"-")</f>
        <v>-</v>
      </c>
      <c r="D178" s="6"/>
      <c r="E178" s="7" t="str">
        <f>IFERROR(IFERROR(VLOOKUP($A178,'3.0 Input│AMP'!$A$12:$Q$959,4,FALSE),VLOOKUP($A178,'3.1 Input│B&amp;T'!$A$13:$L$990,3,FALSE)),"-")</f>
        <v>-</v>
      </c>
      <c r="F178" s="38"/>
      <c r="G178" s="21">
        <f>IFERROR(VLOOKUP($A178,'3.0 Input│AMP'!$A$12:$Q$959,COLUMN(G178),FALSE),0)+IFERROR(VLOOKUP($A178,'3.1 Input│B&amp;T'!$A$13:$L$990,COLUMN(G178),FALSE),0)</f>
        <v>0</v>
      </c>
      <c r="H178" s="21">
        <f>IFERROR(VLOOKUP($A178,'3.0 Input│AMP'!$A$12:$Q$959,COLUMN(H178),FALSE),0)+IFERROR(VLOOKUP($A178,'3.1 Input│B&amp;T'!$A$13:$L$990,COLUMN(H178),FALSE),0)</f>
        <v>0</v>
      </c>
      <c r="I178" s="21">
        <f>IFERROR(VLOOKUP($A178,'3.0 Input│AMP'!$A$12:$Q$959,COLUMN(I178),FALSE),0)+IFERROR(VLOOKUP($A178,'3.1 Input│B&amp;T'!$A$13:$L$990,COLUMN(I178),FALSE),0)</f>
        <v>0</v>
      </c>
      <c r="J178" s="21">
        <f>IFERROR(VLOOKUP($A178,'3.0 Input│AMP'!$A$12:$Q$959,COLUMN(J178),FALSE),0)+IFERROR(VLOOKUP($A178,'3.1 Input│B&amp;T'!$A$13:$L$990,COLUMN(J178),FALSE),0)</f>
        <v>0</v>
      </c>
      <c r="K178" s="21">
        <f>IFERROR(VLOOKUP($A178,'3.0 Input│AMP'!$A$12:$Q$959,COLUMN(K178),FALSE),0)+IFERROR(VLOOKUP($A178,'3.1 Input│B&amp;T'!$A$13:$L$990,COLUMN(K178),FALSE),0)</f>
        <v>0</v>
      </c>
      <c r="L178" s="46">
        <f>IFERROR(VLOOKUP($A178,'3.0 Input│AMP'!$A$12:$Q$959,L$11,FALSE),0)+IFERROR(VLOOKUP($A178,'3.1 Input│B&amp;T'!$A$13:$O$990,COLUMN(L178),FALSE),0)</f>
        <v>0</v>
      </c>
      <c r="M178" s="46">
        <f>IFERROR(VLOOKUP($A178,'3.0 Input│AMP'!$A$12:$Q$959,M$11,FALSE),0)+IFERROR(VLOOKUP($A178,'3.1 Input│B&amp;T'!$A$13:$O$990,COLUMN(M178),FALSE),0)</f>
        <v>0</v>
      </c>
      <c r="N178" s="46">
        <f>IFERROR(VLOOKUP($A178,'3.0 Input│AMP'!$A$12:$Q$959,N$11,FALSE),0)+IFERROR(VLOOKUP($A178,'3.1 Input│B&amp;T'!$A$13:$O$990,COLUMN(N178),FALSE),0)+IFERROR(VLOOKUP($A178,'3.0 Input│AMP'!$A$12:$Q$959,N$11+1,FALSE),0)</f>
        <v>0</v>
      </c>
      <c r="O178" s="46">
        <f>IFERROR(VLOOKUP($A178,'3.0 Input│AMP'!$A$12:$Q$959,O$11,FALSE),0)+IFERROR(VLOOKUP($A178,'3.1 Input│B&amp;T'!$A$13:$O$990,COLUMN(O178),FALSE),0)</f>
        <v>0</v>
      </c>
      <c r="P178" s="11"/>
      <c r="Q178" s="28">
        <f t="shared" si="2"/>
        <v>0</v>
      </c>
      <c r="R178" s="13"/>
    </row>
    <row r="179" spans="1:18" x14ac:dyDescent="0.25">
      <c r="A179" s="7" t="str">
        <f>IF(MAX($A$13:A178)+1&gt;MAX('3.1 Input│B&amp;T'!$A$13:$A$990),"-",MAX($A$13:A178)+1)</f>
        <v>-</v>
      </c>
      <c r="B179" s="7" t="str">
        <f>CONCATENATE(IFERROR(VLOOKUP($A179,'3.0 Input│AMP'!$A$12:$Q$959,2,FALSE),""),IFERROR(VLOOKUP($A179,'3.1 Input│B&amp;T'!$A$13:$L$990,2,FALSE),""))</f>
        <v/>
      </c>
      <c r="C179" s="20" t="str">
        <f>IFERROR(IFERROR(VLOOKUP($A179,'3.0 Input│AMP'!$A$12:$Q$959,3,FALSE),VLOOKUP($A179,'3.1 Input│B&amp;T'!$A$13:$L$990,3,FALSE)),"-")</f>
        <v>-</v>
      </c>
      <c r="D179" s="6"/>
      <c r="E179" s="7" t="str">
        <f>IFERROR(IFERROR(VLOOKUP($A179,'3.0 Input│AMP'!$A$12:$Q$959,4,FALSE),VLOOKUP($A179,'3.1 Input│B&amp;T'!$A$13:$L$990,3,FALSE)),"-")</f>
        <v>-</v>
      </c>
      <c r="F179" s="38"/>
      <c r="G179" s="21">
        <f>IFERROR(VLOOKUP($A179,'3.0 Input│AMP'!$A$12:$Q$959,COLUMN(G179),FALSE),0)+IFERROR(VLOOKUP($A179,'3.1 Input│B&amp;T'!$A$13:$L$990,COLUMN(G179),FALSE),0)</f>
        <v>0</v>
      </c>
      <c r="H179" s="21">
        <f>IFERROR(VLOOKUP($A179,'3.0 Input│AMP'!$A$12:$Q$959,COLUMN(H179),FALSE),0)+IFERROR(VLOOKUP($A179,'3.1 Input│B&amp;T'!$A$13:$L$990,COLUMN(H179),FALSE),0)</f>
        <v>0</v>
      </c>
      <c r="I179" s="21">
        <f>IFERROR(VLOOKUP($A179,'3.0 Input│AMP'!$A$12:$Q$959,COLUMN(I179),FALSE),0)+IFERROR(VLOOKUP($A179,'3.1 Input│B&amp;T'!$A$13:$L$990,COLUMN(I179),FALSE),0)</f>
        <v>0</v>
      </c>
      <c r="J179" s="21">
        <f>IFERROR(VLOOKUP($A179,'3.0 Input│AMP'!$A$12:$Q$959,COLUMN(J179),FALSE),0)+IFERROR(VLOOKUP($A179,'3.1 Input│B&amp;T'!$A$13:$L$990,COLUMN(J179),FALSE),0)</f>
        <v>0</v>
      </c>
      <c r="K179" s="21">
        <f>IFERROR(VLOOKUP($A179,'3.0 Input│AMP'!$A$12:$Q$959,COLUMN(K179),FALSE),0)+IFERROR(VLOOKUP($A179,'3.1 Input│B&amp;T'!$A$13:$L$990,COLUMN(K179),FALSE),0)</f>
        <v>0</v>
      </c>
      <c r="L179" s="46">
        <f>IFERROR(VLOOKUP($A179,'3.0 Input│AMP'!$A$12:$Q$959,L$11,FALSE),0)+IFERROR(VLOOKUP($A179,'3.1 Input│B&amp;T'!$A$13:$O$990,COLUMN(L179),FALSE),0)</f>
        <v>0</v>
      </c>
      <c r="M179" s="46">
        <f>IFERROR(VLOOKUP($A179,'3.0 Input│AMP'!$A$12:$Q$959,M$11,FALSE),0)+IFERROR(VLOOKUP($A179,'3.1 Input│B&amp;T'!$A$13:$O$990,COLUMN(M179),FALSE),0)</f>
        <v>0</v>
      </c>
      <c r="N179" s="46">
        <f>IFERROR(VLOOKUP($A179,'3.0 Input│AMP'!$A$12:$Q$959,N$11,FALSE),0)+IFERROR(VLOOKUP($A179,'3.1 Input│B&amp;T'!$A$13:$O$990,COLUMN(N179),FALSE),0)+IFERROR(VLOOKUP($A179,'3.0 Input│AMP'!$A$12:$Q$959,N$11+1,FALSE),0)</f>
        <v>0</v>
      </c>
      <c r="O179" s="46">
        <f>IFERROR(VLOOKUP($A179,'3.0 Input│AMP'!$A$12:$Q$959,O$11,FALSE),0)+IFERROR(VLOOKUP($A179,'3.1 Input│B&amp;T'!$A$13:$O$990,COLUMN(O179),FALSE),0)</f>
        <v>0</v>
      </c>
      <c r="P179" s="11"/>
      <c r="Q179" s="28">
        <f t="shared" si="2"/>
        <v>0</v>
      </c>
      <c r="R179" s="13"/>
    </row>
    <row r="180" spans="1:18" x14ac:dyDescent="0.25">
      <c r="A180" s="7" t="str">
        <f>IF(MAX($A$13:A179)+1&gt;MAX('3.1 Input│B&amp;T'!$A$13:$A$990),"-",MAX($A$13:A179)+1)</f>
        <v>-</v>
      </c>
      <c r="B180" s="7" t="str">
        <f>CONCATENATE(IFERROR(VLOOKUP($A180,'3.0 Input│AMP'!$A$12:$Q$959,2,FALSE),""),IFERROR(VLOOKUP($A180,'3.1 Input│B&amp;T'!$A$13:$L$990,2,FALSE),""))</f>
        <v/>
      </c>
      <c r="C180" s="20" t="str">
        <f>IFERROR(IFERROR(VLOOKUP($A180,'3.0 Input│AMP'!$A$12:$Q$959,3,FALSE),VLOOKUP($A180,'3.1 Input│B&amp;T'!$A$13:$L$990,3,FALSE)),"-")</f>
        <v>-</v>
      </c>
      <c r="D180" s="6"/>
      <c r="E180" s="7" t="str">
        <f>IFERROR(IFERROR(VLOOKUP($A180,'3.0 Input│AMP'!$A$12:$Q$959,4,FALSE),VLOOKUP($A180,'3.1 Input│B&amp;T'!$A$13:$L$990,3,FALSE)),"-")</f>
        <v>-</v>
      </c>
      <c r="F180" s="38"/>
      <c r="G180" s="21">
        <f>IFERROR(VLOOKUP($A180,'3.0 Input│AMP'!$A$12:$Q$959,COLUMN(G180),FALSE),0)+IFERROR(VLOOKUP($A180,'3.1 Input│B&amp;T'!$A$13:$L$990,COLUMN(G180),FALSE),0)</f>
        <v>0</v>
      </c>
      <c r="H180" s="21">
        <f>IFERROR(VLOOKUP($A180,'3.0 Input│AMP'!$A$12:$Q$959,COLUMN(H180),FALSE),0)+IFERROR(VLOOKUP($A180,'3.1 Input│B&amp;T'!$A$13:$L$990,COLUMN(H180),FALSE),0)</f>
        <v>0</v>
      </c>
      <c r="I180" s="21">
        <f>IFERROR(VLOOKUP($A180,'3.0 Input│AMP'!$A$12:$Q$959,COLUMN(I180),FALSE),0)+IFERROR(VLOOKUP($A180,'3.1 Input│B&amp;T'!$A$13:$L$990,COLUMN(I180),FALSE),0)</f>
        <v>0</v>
      </c>
      <c r="J180" s="21">
        <f>IFERROR(VLOOKUP($A180,'3.0 Input│AMP'!$A$12:$Q$959,COLUMN(J180),FALSE),0)+IFERROR(VLOOKUP($A180,'3.1 Input│B&amp;T'!$A$13:$L$990,COLUMN(J180),FALSE),0)</f>
        <v>0</v>
      </c>
      <c r="K180" s="21">
        <f>IFERROR(VLOOKUP($A180,'3.0 Input│AMP'!$A$12:$Q$959,COLUMN(K180),FALSE),0)+IFERROR(VLOOKUP($A180,'3.1 Input│B&amp;T'!$A$13:$L$990,COLUMN(K180),FALSE),0)</f>
        <v>0</v>
      </c>
      <c r="L180" s="46">
        <f>IFERROR(VLOOKUP($A180,'3.0 Input│AMP'!$A$12:$Q$959,L$11,FALSE),0)+IFERROR(VLOOKUP($A180,'3.1 Input│B&amp;T'!$A$13:$O$990,COLUMN(L180),FALSE),0)</f>
        <v>0</v>
      </c>
      <c r="M180" s="46">
        <f>IFERROR(VLOOKUP($A180,'3.0 Input│AMP'!$A$12:$Q$959,M$11,FALSE),0)+IFERROR(VLOOKUP($A180,'3.1 Input│B&amp;T'!$A$13:$O$990,COLUMN(M180),FALSE),0)</f>
        <v>0</v>
      </c>
      <c r="N180" s="46">
        <f>IFERROR(VLOOKUP($A180,'3.0 Input│AMP'!$A$12:$Q$959,N$11,FALSE),0)+IFERROR(VLOOKUP($A180,'3.1 Input│B&amp;T'!$A$13:$O$990,COLUMN(N180),FALSE),0)+IFERROR(VLOOKUP($A180,'3.0 Input│AMP'!$A$12:$Q$959,N$11+1,FALSE),0)</f>
        <v>0</v>
      </c>
      <c r="O180" s="46">
        <f>IFERROR(VLOOKUP($A180,'3.0 Input│AMP'!$A$12:$Q$959,O$11,FALSE),0)+IFERROR(VLOOKUP($A180,'3.1 Input│B&amp;T'!$A$13:$O$990,COLUMN(O180),FALSE),0)</f>
        <v>0</v>
      </c>
      <c r="P180" s="11"/>
      <c r="Q180" s="28">
        <f t="shared" si="2"/>
        <v>0</v>
      </c>
      <c r="R180" s="13"/>
    </row>
    <row r="181" spans="1:18" x14ac:dyDescent="0.25">
      <c r="A181" s="7" t="str">
        <f>IF(MAX($A$13:A180)+1&gt;MAX('3.1 Input│B&amp;T'!$A$13:$A$990),"-",MAX($A$13:A180)+1)</f>
        <v>-</v>
      </c>
      <c r="B181" s="7" t="str">
        <f>CONCATENATE(IFERROR(VLOOKUP($A181,'3.0 Input│AMP'!$A$12:$Q$959,2,FALSE),""),IFERROR(VLOOKUP($A181,'3.1 Input│B&amp;T'!$A$13:$L$990,2,FALSE),""))</f>
        <v/>
      </c>
      <c r="C181" s="20" t="str">
        <f>IFERROR(IFERROR(VLOOKUP($A181,'3.0 Input│AMP'!$A$12:$Q$959,3,FALSE),VLOOKUP($A181,'3.1 Input│B&amp;T'!$A$13:$L$990,3,FALSE)),"-")</f>
        <v>-</v>
      </c>
      <c r="D181" s="6"/>
      <c r="E181" s="7" t="str">
        <f>IFERROR(IFERROR(VLOOKUP($A181,'3.0 Input│AMP'!$A$12:$Q$959,4,FALSE),VLOOKUP($A181,'3.1 Input│B&amp;T'!$A$13:$L$990,3,FALSE)),"-")</f>
        <v>-</v>
      </c>
      <c r="F181" s="38"/>
      <c r="G181" s="21">
        <f>IFERROR(VLOOKUP($A181,'3.0 Input│AMP'!$A$12:$Q$959,COLUMN(G181),FALSE),0)+IFERROR(VLOOKUP($A181,'3.1 Input│B&amp;T'!$A$13:$L$990,COLUMN(G181),FALSE),0)</f>
        <v>0</v>
      </c>
      <c r="H181" s="21">
        <f>IFERROR(VLOOKUP($A181,'3.0 Input│AMP'!$A$12:$Q$959,COLUMN(H181),FALSE),0)+IFERROR(VLOOKUP($A181,'3.1 Input│B&amp;T'!$A$13:$L$990,COLUMN(H181),FALSE),0)</f>
        <v>0</v>
      </c>
      <c r="I181" s="21">
        <f>IFERROR(VLOOKUP($A181,'3.0 Input│AMP'!$A$12:$Q$959,COLUMN(I181),FALSE),0)+IFERROR(VLOOKUP($A181,'3.1 Input│B&amp;T'!$A$13:$L$990,COLUMN(I181),FALSE),0)</f>
        <v>0</v>
      </c>
      <c r="J181" s="21">
        <f>IFERROR(VLOOKUP($A181,'3.0 Input│AMP'!$A$12:$Q$959,COLUMN(J181),FALSE),0)+IFERROR(VLOOKUP($A181,'3.1 Input│B&amp;T'!$A$13:$L$990,COLUMN(J181),FALSE),0)</f>
        <v>0</v>
      </c>
      <c r="K181" s="21">
        <f>IFERROR(VLOOKUP($A181,'3.0 Input│AMP'!$A$12:$Q$959,COLUMN(K181),FALSE),0)+IFERROR(VLOOKUP($A181,'3.1 Input│B&amp;T'!$A$13:$L$990,COLUMN(K181),FALSE),0)</f>
        <v>0</v>
      </c>
      <c r="L181" s="46">
        <f>IFERROR(VLOOKUP($A181,'3.0 Input│AMP'!$A$12:$Q$959,L$11,FALSE),0)+IFERROR(VLOOKUP($A181,'3.1 Input│B&amp;T'!$A$13:$O$990,COLUMN(L181),FALSE),0)</f>
        <v>0</v>
      </c>
      <c r="M181" s="46">
        <f>IFERROR(VLOOKUP($A181,'3.0 Input│AMP'!$A$12:$Q$959,M$11,FALSE),0)+IFERROR(VLOOKUP($A181,'3.1 Input│B&amp;T'!$A$13:$O$990,COLUMN(M181),FALSE),0)</f>
        <v>0</v>
      </c>
      <c r="N181" s="46">
        <f>IFERROR(VLOOKUP($A181,'3.0 Input│AMP'!$A$12:$Q$959,N$11,FALSE),0)+IFERROR(VLOOKUP($A181,'3.1 Input│B&amp;T'!$A$13:$O$990,COLUMN(N181),FALSE),0)+IFERROR(VLOOKUP($A181,'3.0 Input│AMP'!$A$12:$Q$959,N$11+1,FALSE),0)</f>
        <v>0</v>
      </c>
      <c r="O181" s="46">
        <f>IFERROR(VLOOKUP($A181,'3.0 Input│AMP'!$A$12:$Q$959,O$11,FALSE),0)+IFERROR(VLOOKUP($A181,'3.1 Input│B&amp;T'!$A$13:$O$990,COLUMN(O181),FALSE),0)</f>
        <v>0</v>
      </c>
      <c r="P181" s="11"/>
      <c r="Q181" s="28">
        <f t="shared" si="2"/>
        <v>0</v>
      </c>
      <c r="R181" s="13"/>
    </row>
    <row r="182" spans="1:18" x14ac:dyDescent="0.25">
      <c r="A182" s="7" t="str">
        <f>IF(MAX($A$13:A181)+1&gt;MAX('3.1 Input│B&amp;T'!$A$13:$A$990),"-",MAX($A$13:A181)+1)</f>
        <v>-</v>
      </c>
      <c r="B182" s="7" t="str">
        <f>CONCATENATE(IFERROR(VLOOKUP($A182,'3.0 Input│AMP'!$A$12:$Q$959,2,FALSE),""),IFERROR(VLOOKUP($A182,'3.1 Input│B&amp;T'!$A$13:$L$990,2,FALSE),""))</f>
        <v/>
      </c>
      <c r="C182" s="20" t="str">
        <f>IFERROR(IFERROR(VLOOKUP($A182,'3.0 Input│AMP'!$A$12:$Q$959,3,FALSE),VLOOKUP($A182,'3.1 Input│B&amp;T'!$A$13:$L$990,3,FALSE)),"-")</f>
        <v>-</v>
      </c>
      <c r="D182" s="6"/>
      <c r="E182" s="7" t="str">
        <f>IFERROR(IFERROR(VLOOKUP($A182,'3.0 Input│AMP'!$A$12:$Q$959,4,FALSE),VLOOKUP($A182,'3.1 Input│B&amp;T'!$A$13:$L$990,3,FALSE)),"-")</f>
        <v>-</v>
      </c>
      <c r="F182" s="38"/>
      <c r="G182" s="21">
        <f>IFERROR(VLOOKUP($A182,'3.0 Input│AMP'!$A$12:$Q$959,COLUMN(G182),FALSE),0)+IFERROR(VLOOKUP($A182,'3.1 Input│B&amp;T'!$A$13:$L$990,COLUMN(G182),FALSE),0)</f>
        <v>0</v>
      </c>
      <c r="H182" s="21">
        <f>IFERROR(VLOOKUP($A182,'3.0 Input│AMP'!$A$12:$Q$959,COLUMN(H182),FALSE),0)+IFERROR(VLOOKUP($A182,'3.1 Input│B&amp;T'!$A$13:$L$990,COLUMN(H182),FALSE),0)</f>
        <v>0</v>
      </c>
      <c r="I182" s="21">
        <f>IFERROR(VLOOKUP($A182,'3.0 Input│AMP'!$A$12:$Q$959,COLUMN(I182),FALSE),0)+IFERROR(VLOOKUP($A182,'3.1 Input│B&amp;T'!$A$13:$L$990,COLUMN(I182),FALSE),0)</f>
        <v>0</v>
      </c>
      <c r="J182" s="21">
        <f>IFERROR(VLOOKUP($A182,'3.0 Input│AMP'!$A$12:$Q$959,COLUMN(J182),FALSE),0)+IFERROR(VLOOKUP($A182,'3.1 Input│B&amp;T'!$A$13:$L$990,COLUMN(J182),FALSE),0)</f>
        <v>0</v>
      </c>
      <c r="K182" s="21">
        <f>IFERROR(VLOOKUP($A182,'3.0 Input│AMP'!$A$12:$Q$959,COLUMN(K182),FALSE),0)+IFERROR(VLOOKUP($A182,'3.1 Input│B&amp;T'!$A$13:$L$990,COLUMN(K182),FALSE),0)</f>
        <v>0</v>
      </c>
      <c r="L182" s="46">
        <f>IFERROR(VLOOKUP($A182,'3.0 Input│AMP'!$A$12:$Q$959,L$11,FALSE),0)+IFERROR(VLOOKUP($A182,'3.1 Input│B&amp;T'!$A$13:$O$990,COLUMN(L182),FALSE),0)</f>
        <v>0</v>
      </c>
      <c r="M182" s="46">
        <f>IFERROR(VLOOKUP($A182,'3.0 Input│AMP'!$A$12:$Q$959,M$11,FALSE),0)+IFERROR(VLOOKUP($A182,'3.1 Input│B&amp;T'!$A$13:$O$990,COLUMN(M182),FALSE),0)</f>
        <v>0</v>
      </c>
      <c r="N182" s="46">
        <f>IFERROR(VLOOKUP($A182,'3.0 Input│AMP'!$A$12:$Q$959,N$11,FALSE),0)+IFERROR(VLOOKUP($A182,'3.1 Input│B&amp;T'!$A$13:$O$990,COLUMN(N182),FALSE),0)+IFERROR(VLOOKUP($A182,'3.0 Input│AMP'!$A$12:$Q$959,N$11+1,FALSE),0)</f>
        <v>0</v>
      </c>
      <c r="O182" s="46">
        <f>IFERROR(VLOOKUP($A182,'3.0 Input│AMP'!$A$12:$Q$959,O$11,FALSE),0)+IFERROR(VLOOKUP($A182,'3.1 Input│B&amp;T'!$A$13:$O$990,COLUMN(O182),FALSE),0)</f>
        <v>0</v>
      </c>
      <c r="P182" s="11"/>
      <c r="Q182" s="28">
        <f t="shared" si="2"/>
        <v>0</v>
      </c>
      <c r="R182" s="13"/>
    </row>
    <row r="183" spans="1:18" x14ac:dyDescent="0.25">
      <c r="A183" s="7" t="str">
        <f>IF(MAX($A$13:A182)+1&gt;MAX('3.1 Input│B&amp;T'!$A$13:$A$990),"-",MAX($A$13:A182)+1)</f>
        <v>-</v>
      </c>
      <c r="B183" s="7" t="str">
        <f>CONCATENATE(IFERROR(VLOOKUP($A183,'3.0 Input│AMP'!$A$12:$Q$959,2,FALSE),""),IFERROR(VLOOKUP($A183,'3.1 Input│B&amp;T'!$A$13:$L$990,2,FALSE),""))</f>
        <v/>
      </c>
      <c r="C183" s="20" t="str">
        <f>IFERROR(IFERROR(VLOOKUP($A183,'3.0 Input│AMP'!$A$12:$Q$959,3,FALSE),VLOOKUP($A183,'3.1 Input│B&amp;T'!$A$13:$L$990,3,FALSE)),"-")</f>
        <v>-</v>
      </c>
      <c r="D183" s="6"/>
      <c r="E183" s="7" t="str">
        <f>IFERROR(IFERROR(VLOOKUP($A183,'3.0 Input│AMP'!$A$12:$Q$959,4,FALSE),VLOOKUP($A183,'3.1 Input│B&amp;T'!$A$13:$L$990,3,FALSE)),"-")</f>
        <v>-</v>
      </c>
      <c r="F183" s="38"/>
      <c r="G183" s="21">
        <f>IFERROR(VLOOKUP($A183,'3.0 Input│AMP'!$A$12:$Q$959,COLUMN(G183),FALSE),0)+IFERROR(VLOOKUP($A183,'3.1 Input│B&amp;T'!$A$13:$L$990,COLUMN(G183),FALSE),0)</f>
        <v>0</v>
      </c>
      <c r="H183" s="21">
        <f>IFERROR(VLOOKUP($A183,'3.0 Input│AMP'!$A$12:$Q$959,COLUMN(H183),FALSE),0)+IFERROR(VLOOKUP($A183,'3.1 Input│B&amp;T'!$A$13:$L$990,COLUMN(H183),FALSE),0)</f>
        <v>0</v>
      </c>
      <c r="I183" s="21">
        <f>IFERROR(VLOOKUP($A183,'3.0 Input│AMP'!$A$12:$Q$959,COLUMN(I183),FALSE),0)+IFERROR(VLOOKUP($A183,'3.1 Input│B&amp;T'!$A$13:$L$990,COLUMN(I183),FALSE),0)</f>
        <v>0</v>
      </c>
      <c r="J183" s="21">
        <f>IFERROR(VLOOKUP($A183,'3.0 Input│AMP'!$A$12:$Q$959,COLUMN(J183),FALSE),0)+IFERROR(VLOOKUP($A183,'3.1 Input│B&amp;T'!$A$13:$L$990,COLUMN(J183),FALSE),0)</f>
        <v>0</v>
      </c>
      <c r="K183" s="21">
        <f>IFERROR(VLOOKUP($A183,'3.0 Input│AMP'!$A$12:$Q$959,COLUMN(K183),FALSE),0)+IFERROR(VLOOKUP($A183,'3.1 Input│B&amp;T'!$A$13:$L$990,COLUMN(K183),FALSE),0)</f>
        <v>0</v>
      </c>
      <c r="L183" s="46">
        <f>IFERROR(VLOOKUP($A183,'3.0 Input│AMP'!$A$12:$Q$959,L$11,FALSE),0)+IFERROR(VLOOKUP($A183,'3.1 Input│B&amp;T'!$A$13:$O$990,COLUMN(L183),FALSE),0)</f>
        <v>0</v>
      </c>
      <c r="M183" s="46">
        <f>IFERROR(VLOOKUP($A183,'3.0 Input│AMP'!$A$12:$Q$959,M$11,FALSE),0)+IFERROR(VLOOKUP($A183,'3.1 Input│B&amp;T'!$A$13:$O$990,COLUMN(M183),FALSE),0)</f>
        <v>0</v>
      </c>
      <c r="N183" s="46">
        <f>IFERROR(VLOOKUP($A183,'3.0 Input│AMP'!$A$12:$Q$959,N$11,FALSE),0)+IFERROR(VLOOKUP($A183,'3.1 Input│B&amp;T'!$A$13:$O$990,COLUMN(N183),FALSE),0)+IFERROR(VLOOKUP($A183,'3.0 Input│AMP'!$A$12:$Q$959,N$11+1,FALSE),0)</f>
        <v>0</v>
      </c>
      <c r="O183" s="46">
        <f>IFERROR(VLOOKUP($A183,'3.0 Input│AMP'!$A$12:$Q$959,O$11,FALSE),0)+IFERROR(VLOOKUP($A183,'3.1 Input│B&amp;T'!$A$13:$O$990,COLUMN(O183),FALSE),0)</f>
        <v>0</v>
      </c>
      <c r="P183" s="11"/>
      <c r="Q183" s="28">
        <f t="shared" si="2"/>
        <v>0</v>
      </c>
      <c r="R183" s="13"/>
    </row>
    <row r="184" spans="1:18" x14ac:dyDescent="0.25">
      <c r="A184" s="7" t="str">
        <f>IF(MAX($A$13:A183)+1&gt;MAX('3.1 Input│B&amp;T'!$A$13:$A$990),"-",MAX($A$13:A183)+1)</f>
        <v>-</v>
      </c>
      <c r="B184" s="7" t="str">
        <f>CONCATENATE(IFERROR(VLOOKUP($A184,'3.0 Input│AMP'!$A$12:$Q$959,2,FALSE),""),IFERROR(VLOOKUP($A184,'3.1 Input│B&amp;T'!$A$13:$L$990,2,FALSE),""))</f>
        <v/>
      </c>
      <c r="C184" s="20" t="str">
        <f>IFERROR(IFERROR(VLOOKUP($A184,'3.0 Input│AMP'!$A$12:$Q$959,3,FALSE),VLOOKUP($A184,'3.1 Input│B&amp;T'!$A$13:$L$990,3,FALSE)),"-")</f>
        <v>-</v>
      </c>
      <c r="D184" s="6"/>
      <c r="E184" s="7" t="str">
        <f>IFERROR(IFERROR(VLOOKUP($A184,'3.0 Input│AMP'!$A$12:$Q$959,4,FALSE),VLOOKUP($A184,'3.1 Input│B&amp;T'!$A$13:$L$990,3,FALSE)),"-")</f>
        <v>-</v>
      </c>
      <c r="F184" s="38"/>
      <c r="G184" s="21">
        <f>IFERROR(VLOOKUP($A184,'3.0 Input│AMP'!$A$12:$Q$959,COLUMN(G184),FALSE),0)+IFERROR(VLOOKUP($A184,'3.1 Input│B&amp;T'!$A$13:$L$990,COLUMN(G184),FALSE),0)</f>
        <v>0</v>
      </c>
      <c r="H184" s="21">
        <f>IFERROR(VLOOKUP($A184,'3.0 Input│AMP'!$A$12:$Q$959,COLUMN(H184),FALSE),0)+IFERROR(VLOOKUP($A184,'3.1 Input│B&amp;T'!$A$13:$L$990,COLUMN(H184),FALSE),0)</f>
        <v>0</v>
      </c>
      <c r="I184" s="21">
        <f>IFERROR(VLOOKUP($A184,'3.0 Input│AMP'!$A$12:$Q$959,COLUMN(I184),FALSE),0)+IFERROR(VLOOKUP($A184,'3.1 Input│B&amp;T'!$A$13:$L$990,COLUMN(I184),FALSE),0)</f>
        <v>0</v>
      </c>
      <c r="J184" s="21">
        <f>IFERROR(VLOOKUP($A184,'3.0 Input│AMP'!$A$12:$Q$959,COLUMN(J184),FALSE),0)+IFERROR(VLOOKUP($A184,'3.1 Input│B&amp;T'!$A$13:$L$990,COLUMN(J184),FALSE),0)</f>
        <v>0</v>
      </c>
      <c r="K184" s="21">
        <f>IFERROR(VLOOKUP($A184,'3.0 Input│AMP'!$A$12:$Q$959,COLUMN(K184),FALSE),0)+IFERROR(VLOOKUP($A184,'3.1 Input│B&amp;T'!$A$13:$L$990,COLUMN(K184),FALSE),0)</f>
        <v>0</v>
      </c>
      <c r="L184" s="46">
        <f>IFERROR(VLOOKUP($A184,'3.0 Input│AMP'!$A$12:$Q$959,L$11,FALSE),0)+IFERROR(VLOOKUP($A184,'3.1 Input│B&amp;T'!$A$13:$O$990,COLUMN(L184),FALSE),0)</f>
        <v>0</v>
      </c>
      <c r="M184" s="46">
        <f>IFERROR(VLOOKUP($A184,'3.0 Input│AMP'!$A$12:$Q$959,M$11,FALSE),0)+IFERROR(VLOOKUP($A184,'3.1 Input│B&amp;T'!$A$13:$O$990,COLUMN(M184),FALSE),0)</f>
        <v>0</v>
      </c>
      <c r="N184" s="46">
        <f>IFERROR(VLOOKUP($A184,'3.0 Input│AMP'!$A$12:$Q$959,N$11,FALSE),0)+IFERROR(VLOOKUP($A184,'3.1 Input│B&amp;T'!$A$13:$O$990,COLUMN(N184),FALSE),0)+IFERROR(VLOOKUP($A184,'3.0 Input│AMP'!$A$12:$Q$959,N$11+1,FALSE),0)</f>
        <v>0</v>
      </c>
      <c r="O184" s="46">
        <f>IFERROR(VLOOKUP($A184,'3.0 Input│AMP'!$A$12:$Q$959,O$11,FALSE),0)+IFERROR(VLOOKUP($A184,'3.1 Input│B&amp;T'!$A$13:$O$990,COLUMN(O184),FALSE),0)</f>
        <v>0</v>
      </c>
      <c r="P184" s="11"/>
      <c r="Q184" s="28">
        <f t="shared" si="2"/>
        <v>0</v>
      </c>
      <c r="R184" s="13"/>
    </row>
    <row r="185" spans="1:18" x14ac:dyDescent="0.25">
      <c r="A185" s="7" t="str">
        <f>IF(MAX($A$13:A184)+1&gt;MAX('3.1 Input│B&amp;T'!$A$13:$A$990),"-",MAX($A$13:A184)+1)</f>
        <v>-</v>
      </c>
      <c r="B185" s="7" t="str">
        <f>CONCATENATE(IFERROR(VLOOKUP($A185,'3.0 Input│AMP'!$A$12:$Q$959,2,FALSE),""),IFERROR(VLOOKUP($A185,'3.1 Input│B&amp;T'!$A$13:$L$990,2,FALSE),""))</f>
        <v/>
      </c>
      <c r="C185" s="20" t="str">
        <f>IFERROR(IFERROR(VLOOKUP($A185,'3.0 Input│AMP'!$A$12:$Q$959,3,FALSE),VLOOKUP($A185,'3.1 Input│B&amp;T'!$A$13:$L$990,3,FALSE)),"-")</f>
        <v>-</v>
      </c>
      <c r="D185" s="6"/>
      <c r="E185" s="7" t="str">
        <f>IFERROR(IFERROR(VLOOKUP($A185,'3.0 Input│AMP'!$A$12:$Q$959,4,FALSE),VLOOKUP($A185,'3.1 Input│B&amp;T'!$A$13:$L$990,3,FALSE)),"-")</f>
        <v>-</v>
      </c>
      <c r="F185" s="38"/>
      <c r="G185" s="21">
        <f>IFERROR(VLOOKUP($A185,'3.0 Input│AMP'!$A$12:$Q$959,COLUMN(G185),FALSE),0)+IFERROR(VLOOKUP($A185,'3.1 Input│B&amp;T'!$A$13:$L$990,COLUMN(G185),FALSE),0)</f>
        <v>0</v>
      </c>
      <c r="H185" s="21">
        <f>IFERROR(VLOOKUP($A185,'3.0 Input│AMP'!$A$12:$Q$959,COLUMN(H185),FALSE),0)+IFERROR(VLOOKUP($A185,'3.1 Input│B&amp;T'!$A$13:$L$990,COLUMN(H185),FALSE),0)</f>
        <v>0</v>
      </c>
      <c r="I185" s="21">
        <f>IFERROR(VLOOKUP($A185,'3.0 Input│AMP'!$A$12:$Q$959,COLUMN(I185),FALSE),0)+IFERROR(VLOOKUP($A185,'3.1 Input│B&amp;T'!$A$13:$L$990,COLUMN(I185),FALSE),0)</f>
        <v>0</v>
      </c>
      <c r="J185" s="21">
        <f>IFERROR(VLOOKUP($A185,'3.0 Input│AMP'!$A$12:$Q$959,COLUMN(J185),FALSE),0)+IFERROR(VLOOKUP($A185,'3.1 Input│B&amp;T'!$A$13:$L$990,COLUMN(J185),FALSE),0)</f>
        <v>0</v>
      </c>
      <c r="K185" s="21">
        <f>IFERROR(VLOOKUP($A185,'3.0 Input│AMP'!$A$12:$Q$959,COLUMN(K185),FALSE),0)+IFERROR(VLOOKUP($A185,'3.1 Input│B&amp;T'!$A$13:$L$990,COLUMN(K185),FALSE),0)</f>
        <v>0</v>
      </c>
      <c r="L185" s="46">
        <f>IFERROR(VLOOKUP($A185,'3.0 Input│AMP'!$A$12:$Q$959,L$11,FALSE),0)+IFERROR(VLOOKUP($A185,'3.1 Input│B&amp;T'!$A$13:$O$990,COLUMN(L185),FALSE),0)</f>
        <v>0</v>
      </c>
      <c r="M185" s="46">
        <f>IFERROR(VLOOKUP($A185,'3.0 Input│AMP'!$A$12:$Q$959,M$11,FALSE),0)+IFERROR(VLOOKUP($A185,'3.1 Input│B&amp;T'!$A$13:$O$990,COLUMN(M185),FALSE),0)</f>
        <v>0</v>
      </c>
      <c r="N185" s="46">
        <f>IFERROR(VLOOKUP($A185,'3.0 Input│AMP'!$A$12:$Q$959,N$11,FALSE),0)+IFERROR(VLOOKUP($A185,'3.1 Input│B&amp;T'!$A$13:$O$990,COLUMN(N185),FALSE),0)+IFERROR(VLOOKUP($A185,'3.0 Input│AMP'!$A$12:$Q$959,N$11+1,FALSE),0)</f>
        <v>0</v>
      </c>
      <c r="O185" s="46">
        <f>IFERROR(VLOOKUP($A185,'3.0 Input│AMP'!$A$12:$Q$959,O$11,FALSE),0)+IFERROR(VLOOKUP($A185,'3.1 Input│B&amp;T'!$A$13:$O$990,COLUMN(O185),FALSE),0)</f>
        <v>0</v>
      </c>
      <c r="P185" s="11"/>
      <c r="Q185" s="28">
        <f t="shared" si="2"/>
        <v>0</v>
      </c>
      <c r="R185" s="13"/>
    </row>
    <row r="186" spans="1:18" x14ac:dyDescent="0.25">
      <c r="A186" s="7" t="str">
        <f>IF(MAX($A$13:A185)+1&gt;MAX('3.1 Input│B&amp;T'!$A$13:$A$990),"-",MAX($A$13:A185)+1)</f>
        <v>-</v>
      </c>
      <c r="B186" s="7" t="str">
        <f>CONCATENATE(IFERROR(VLOOKUP($A186,'3.0 Input│AMP'!$A$12:$Q$959,2,FALSE),""),IFERROR(VLOOKUP($A186,'3.1 Input│B&amp;T'!$A$13:$L$990,2,FALSE),""))</f>
        <v/>
      </c>
      <c r="C186" s="20" t="str">
        <f>IFERROR(IFERROR(VLOOKUP($A186,'3.0 Input│AMP'!$A$12:$Q$959,3,FALSE),VLOOKUP($A186,'3.1 Input│B&amp;T'!$A$13:$L$990,3,FALSE)),"-")</f>
        <v>-</v>
      </c>
      <c r="D186" s="6"/>
      <c r="E186" s="7" t="str">
        <f>IFERROR(IFERROR(VLOOKUP($A186,'3.0 Input│AMP'!$A$12:$Q$959,4,FALSE),VLOOKUP($A186,'3.1 Input│B&amp;T'!$A$13:$L$990,3,FALSE)),"-")</f>
        <v>-</v>
      </c>
      <c r="F186" s="38"/>
      <c r="G186" s="21">
        <f>IFERROR(VLOOKUP($A186,'3.0 Input│AMP'!$A$12:$Q$959,COLUMN(G186),FALSE),0)+IFERROR(VLOOKUP($A186,'3.1 Input│B&amp;T'!$A$13:$L$990,COLUMN(G186),FALSE),0)</f>
        <v>0</v>
      </c>
      <c r="H186" s="21">
        <f>IFERROR(VLOOKUP($A186,'3.0 Input│AMP'!$A$12:$Q$959,COLUMN(H186),FALSE),0)+IFERROR(VLOOKUP($A186,'3.1 Input│B&amp;T'!$A$13:$L$990,COLUMN(H186),FALSE),0)</f>
        <v>0</v>
      </c>
      <c r="I186" s="21">
        <f>IFERROR(VLOOKUP($A186,'3.0 Input│AMP'!$A$12:$Q$959,COLUMN(I186),FALSE),0)+IFERROR(VLOOKUP($A186,'3.1 Input│B&amp;T'!$A$13:$L$990,COLUMN(I186),FALSE),0)</f>
        <v>0</v>
      </c>
      <c r="J186" s="21">
        <f>IFERROR(VLOOKUP($A186,'3.0 Input│AMP'!$A$12:$Q$959,COLUMN(J186),FALSE),0)+IFERROR(VLOOKUP($A186,'3.1 Input│B&amp;T'!$A$13:$L$990,COLUMN(J186),FALSE),0)</f>
        <v>0</v>
      </c>
      <c r="K186" s="21">
        <f>IFERROR(VLOOKUP($A186,'3.0 Input│AMP'!$A$12:$Q$959,COLUMN(K186),FALSE),0)+IFERROR(VLOOKUP($A186,'3.1 Input│B&amp;T'!$A$13:$L$990,COLUMN(K186),FALSE),0)</f>
        <v>0</v>
      </c>
      <c r="L186" s="46">
        <f>IFERROR(VLOOKUP($A186,'3.0 Input│AMP'!$A$12:$Q$959,L$11,FALSE),0)+IFERROR(VLOOKUP($A186,'3.1 Input│B&amp;T'!$A$13:$O$990,COLUMN(L186),FALSE),0)</f>
        <v>0</v>
      </c>
      <c r="M186" s="46">
        <f>IFERROR(VLOOKUP($A186,'3.0 Input│AMP'!$A$12:$Q$959,M$11,FALSE),0)+IFERROR(VLOOKUP($A186,'3.1 Input│B&amp;T'!$A$13:$O$990,COLUMN(M186),FALSE),0)</f>
        <v>0</v>
      </c>
      <c r="N186" s="46">
        <f>IFERROR(VLOOKUP($A186,'3.0 Input│AMP'!$A$12:$Q$959,N$11,FALSE),0)+IFERROR(VLOOKUP($A186,'3.1 Input│B&amp;T'!$A$13:$O$990,COLUMN(N186),FALSE),0)+IFERROR(VLOOKUP($A186,'3.0 Input│AMP'!$A$12:$Q$959,N$11+1,FALSE),0)</f>
        <v>0</v>
      </c>
      <c r="O186" s="46">
        <f>IFERROR(VLOOKUP($A186,'3.0 Input│AMP'!$A$12:$Q$959,O$11,FALSE),0)+IFERROR(VLOOKUP($A186,'3.1 Input│B&amp;T'!$A$13:$O$990,COLUMN(O186),FALSE),0)</f>
        <v>0</v>
      </c>
      <c r="P186" s="11"/>
      <c r="Q186" s="28">
        <f t="shared" si="2"/>
        <v>0</v>
      </c>
      <c r="R186" s="13"/>
    </row>
    <row r="187" spans="1:18" x14ac:dyDescent="0.25">
      <c r="A187" s="7" t="str">
        <f>IF(MAX($A$13:A186)+1&gt;MAX('3.1 Input│B&amp;T'!$A$13:$A$990),"-",MAX($A$13:A186)+1)</f>
        <v>-</v>
      </c>
      <c r="B187" s="7" t="str">
        <f>CONCATENATE(IFERROR(VLOOKUP($A187,'3.0 Input│AMP'!$A$12:$Q$959,2,FALSE),""),IFERROR(VLOOKUP($A187,'3.1 Input│B&amp;T'!$A$13:$L$990,2,FALSE),""))</f>
        <v/>
      </c>
      <c r="C187" s="20" t="str">
        <f>IFERROR(IFERROR(VLOOKUP($A187,'3.0 Input│AMP'!$A$12:$Q$959,3,FALSE),VLOOKUP($A187,'3.1 Input│B&amp;T'!$A$13:$L$990,3,FALSE)),"-")</f>
        <v>-</v>
      </c>
      <c r="D187" s="6"/>
      <c r="E187" s="7" t="str">
        <f>IFERROR(IFERROR(VLOOKUP($A187,'3.0 Input│AMP'!$A$12:$Q$959,4,FALSE),VLOOKUP($A187,'3.1 Input│B&amp;T'!$A$13:$L$990,3,FALSE)),"-")</f>
        <v>-</v>
      </c>
      <c r="F187" s="38"/>
      <c r="G187" s="21">
        <f>IFERROR(VLOOKUP($A187,'3.0 Input│AMP'!$A$12:$Q$959,COLUMN(G187),FALSE),0)+IFERROR(VLOOKUP($A187,'3.1 Input│B&amp;T'!$A$13:$L$990,COLUMN(G187),FALSE),0)</f>
        <v>0</v>
      </c>
      <c r="H187" s="21">
        <f>IFERROR(VLOOKUP($A187,'3.0 Input│AMP'!$A$12:$Q$959,COLUMN(H187),FALSE),0)+IFERROR(VLOOKUP($A187,'3.1 Input│B&amp;T'!$A$13:$L$990,COLUMN(H187),FALSE),0)</f>
        <v>0</v>
      </c>
      <c r="I187" s="21">
        <f>IFERROR(VLOOKUP($A187,'3.0 Input│AMP'!$A$12:$Q$959,COLUMN(I187),FALSE),0)+IFERROR(VLOOKUP($A187,'3.1 Input│B&amp;T'!$A$13:$L$990,COLUMN(I187),FALSE),0)</f>
        <v>0</v>
      </c>
      <c r="J187" s="21">
        <f>IFERROR(VLOOKUP($A187,'3.0 Input│AMP'!$A$12:$Q$959,COLUMN(J187),FALSE),0)+IFERROR(VLOOKUP($A187,'3.1 Input│B&amp;T'!$A$13:$L$990,COLUMN(J187),FALSE),0)</f>
        <v>0</v>
      </c>
      <c r="K187" s="21">
        <f>IFERROR(VLOOKUP($A187,'3.0 Input│AMP'!$A$12:$Q$959,COLUMN(K187),FALSE),0)+IFERROR(VLOOKUP($A187,'3.1 Input│B&amp;T'!$A$13:$L$990,COLUMN(K187),FALSE),0)</f>
        <v>0</v>
      </c>
      <c r="L187" s="46">
        <f>IFERROR(VLOOKUP($A187,'3.0 Input│AMP'!$A$12:$Q$959,L$11,FALSE),0)+IFERROR(VLOOKUP($A187,'3.1 Input│B&amp;T'!$A$13:$O$990,COLUMN(L187),FALSE),0)</f>
        <v>0</v>
      </c>
      <c r="M187" s="46">
        <f>IFERROR(VLOOKUP($A187,'3.0 Input│AMP'!$A$12:$Q$959,M$11,FALSE),0)+IFERROR(VLOOKUP($A187,'3.1 Input│B&amp;T'!$A$13:$O$990,COLUMN(M187),FALSE),0)</f>
        <v>0</v>
      </c>
      <c r="N187" s="46">
        <f>IFERROR(VLOOKUP($A187,'3.0 Input│AMP'!$A$12:$Q$959,N$11,FALSE),0)+IFERROR(VLOOKUP($A187,'3.1 Input│B&amp;T'!$A$13:$O$990,COLUMN(N187),FALSE),0)+IFERROR(VLOOKUP($A187,'3.0 Input│AMP'!$A$12:$Q$959,N$11+1,FALSE),0)</f>
        <v>0</v>
      </c>
      <c r="O187" s="46">
        <f>IFERROR(VLOOKUP($A187,'3.0 Input│AMP'!$A$12:$Q$959,O$11,FALSE),0)+IFERROR(VLOOKUP($A187,'3.1 Input│B&amp;T'!$A$13:$O$990,COLUMN(O187),FALSE),0)</f>
        <v>0</v>
      </c>
      <c r="P187" s="11"/>
      <c r="Q187" s="28">
        <f t="shared" si="2"/>
        <v>0</v>
      </c>
      <c r="R187" s="13"/>
    </row>
    <row r="188" spans="1:18" x14ac:dyDescent="0.25">
      <c r="A188" s="7" t="str">
        <f>IF(MAX($A$13:A187)+1&gt;MAX('3.1 Input│B&amp;T'!$A$13:$A$990),"-",MAX($A$13:A187)+1)</f>
        <v>-</v>
      </c>
      <c r="B188" s="7" t="str">
        <f>CONCATENATE(IFERROR(VLOOKUP($A188,'3.0 Input│AMP'!$A$12:$Q$959,2,FALSE),""),IFERROR(VLOOKUP($A188,'3.1 Input│B&amp;T'!$A$13:$L$990,2,FALSE),""))</f>
        <v/>
      </c>
      <c r="C188" s="20" t="str">
        <f>IFERROR(IFERROR(VLOOKUP($A188,'3.0 Input│AMP'!$A$12:$Q$959,3,FALSE),VLOOKUP($A188,'3.1 Input│B&amp;T'!$A$13:$L$990,3,FALSE)),"-")</f>
        <v>-</v>
      </c>
      <c r="D188" s="6"/>
      <c r="E188" s="7" t="str">
        <f>IFERROR(IFERROR(VLOOKUP($A188,'3.0 Input│AMP'!$A$12:$Q$959,4,FALSE),VLOOKUP($A188,'3.1 Input│B&amp;T'!$A$13:$L$990,3,FALSE)),"-")</f>
        <v>-</v>
      </c>
      <c r="F188" s="38"/>
      <c r="G188" s="21">
        <f>IFERROR(VLOOKUP($A188,'3.0 Input│AMP'!$A$12:$Q$959,COLUMN(G188),FALSE),0)+IFERROR(VLOOKUP($A188,'3.1 Input│B&amp;T'!$A$13:$L$990,COLUMN(G188),FALSE),0)</f>
        <v>0</v>
      </c>
      <c r="H188" s="21">
        <f>IFERROR(VLOOKUP($A188,'3.0 Input│AMP'!$A$12:$Q$959,COLUMN(H188),FALSE),0)+IFERROR(VLOOKUP($A188,'3.1 Input│B&amp;T'!$A$13:$L$990,COLUMN(H188),FALSE),0)</f>
        <v>0</v>
      </c>
      <c r="I188" s="21">
        <f>IFERROR(VLOOKUP($A188,'3.0 Input│AMP'!$A$12:$Q$959,COLUMN(I188),FALSE),0)+IFERROR(VLOOKUP($A188,'3.1 Input│B&amp;T'!$A$13:$L$990,COLUMN(I188),FALSE),0)</f>
        <v>0</v>
      </c>
      <c r="J188" s="21">
        <f>IFERROR(VLOOKUP($A188,'3.0 Input│AMP'!$A$12:$Q$959,COLUMN(J188),FALSE),0)+IFERROR(VLOOKUP($A188,'3.1 Input│B&amp;T'!$A$13:$L$990,COLUMN(J188),FALSE),0)</f>
        <v>0</v>
      </c>
      <c r="K188" s="21">
        <f>IFERROR(VLOOKUP($A188,'3.0 Input│AMP'!$A$12:$Q$959,COLUMN(K188),FALSE),0)+IFERROR(VLOOKUP($A188,'3.1 Input│B&amp;T'!$A$13:$L$990,COLUMN(K188),FALSE),0)</f>
        <v>0</v>
      </c>
      <c r="L188" s="46">
        <f>IFERROR(VLOOKUP($A188,'3.0 Input│AMP'!$A$12:$Q$959,L$11,FALSE),0)+IFERROR(VLOOKUP($A188,'3.1 Input│B&amp;T'!$A$13:$O$990,COLUMN(L188),FALSE),0)</f>
        <v>0</v>
      </c>
      <c r="M188" s="46">
        <f>IFERROR(VLOOKUP($A188,'3.0 Input│AMP'!$A$12:$Q$959,M$11,FALSE),0)+IFERROR(VLOOKUP($A188,'3.1 Input│B&amp;T'!$A$13:$O$990,COLUMN(M188),FALSE),0)</f>
        <v>0</v>
      </c>
      <c r="N188" s="46">
        <f>IFERROR(VLOOKUP($A188,'3.0 Input│AMP'!$A$12:$Q$959,N$11,FALSE),0)+IFERROR(VLOOKUP($A188,'3.1 Input│B&amp;T'!$A$13:$O$990,COLUMN(N188),FALSE),0)+IFERROR(VLOOKUP($A188,'3.0 Input│AMP'!$A$12:$Q$959,N$11+1,FALSE),0)</f>
        <v>0</v>
      </c>
      <c r="O188" s="46">
        <f>IFERROR(VLOOKUP($A188,'3.0 Input│AMP'!$A$12:$Q$959,O$11,FALSE),0)+IFERROR(VLOOKUP($A188,'3.1 Input│B&amp;T'!$A$13:$O$990,COLUMN(O188),FALSE),0)</f>
        <v>0</v>
      </c>
      <c r="P188" s="11"/>
      <c r="Q188" s="28">
        <f t="shared" si="2"/>
        <v>0</v>
      </c>
      <c r="R188" s="13"/>
    </row>
    <row r="189" spans="1:18" x14ac:dyDescent="0.25">
      <c r="A189" s="7" t="str">
        <f>IF(MAX($A$13:A188)+1&gt;MAX('3.1 Input│B&amp;T'!$A$13:$A$990),"-",MAX($A$13:A188)+1)</f>
        <v>-</v>
      </c>
      <c r="B189" s="7" t="str">
        <f>CONCATENATE(IFERROR(VLOOKUP($A189,'3.0 Input│AMP'!$A$12:$Q$959,2,FALSE),""),IFERROR(VLOOKUP($A189,'3.1 Input│B&amp;T'!$A$13:$L$990,2,FALSE),""))</f>
        <v/>
      </c>
      <c r="C189" s="20" t="str">
        <f>IFERROR(IFERROR(VLOOKUP($A189,'3.0 Input│AMP'!$A$12:$Q$959,3,FALSE),VLOOKUP($A189,'3.1 Input│B&amp;T'!$A$13:$L$990,3,FALSE)),"-")</f>
        <v>-</v>
      </c>
      <c r="D189" s="6"/>
      <c r="E189" s="7" t="str">
        <f>IFERROR(IFERROR(VLOOKUP($A189,'3.0 Input│AMP'!$A$12:$Q$959,4,FALSE),VLOOKUP($A189,'3.1 Input│B&amp;T'!$A$13:$L$990,3,FALSE)),"-")</f>
        <v>-</v>
      </c>
      <c r="F189" s="38"/>
      <c r="G189" s="21">
        <f>IFERROR(VLOOKUP($A189,'3.0 Input│AMP'!$A$12:$Q$959,COLUMN(G189),FALSE),0)+IFERROR(VLOOKUP($A189,'3.1 Input│B&amp;T'!$A$13:$L$990,COLUMN(G189),FALSE),0)</f>
        <v>0</v>
      </c>
      <c r="H189" s="21">
        <f>IFERROR(VLOOKUP($A189,'3.0 Input│AMP'!$A$12:$Q$959,COLUMN(H189),FALSE),0)+IFERROR(VLOOKUP($A189,'3.1 Input│B&amp;T'!$A$13:$L$990,COLUMN(H189),FALSE),0)</f>
        <v>0</v>
      </c>
      <c r="I189" s="21">
        <f>IFERROR(VLOOKUP($A189,'3.0 Input│AMP'!$A$12:$Q$959,COLUMN(I189),FALSE),0)+IFERROR(VLOOKUP($A189,'3.1 Input│B&amp;T'!$A$13:$L$990,COLUMN(I189),FALSE),0)</f>
        <v>0</v>
      </c>
      <c r="J189" s="21">
        <f>IFERROR(VLOOKUP($A189,'3.0 Input│AMP'!$A$12:$Q$959,COLUMN(J189),FALSE),0)+IFERROR(VLOOKUP($A189,'3.1 Input│B&amp;T'!$A$13:$L$990,COLUMN(J189),FALSE),0)</f>
        <v>0</v>
      </c>
      <c r="K189" s="21">
        <f>IFERROR(VLOOKUP($A189,'3.0 Input│AMP'!$A$12:$Q$959,COLUMN(K189),FALSE),0)+IFERROR(VLOOKUP($A189,'3.1 Input│B&amp;T'!$A$13:$L$990,COLUMN(K189),FALSE),0)</f>
        <v>0</v>
      </c>
      <c r="L189" s="46">
        <f>IFERROR(VLOOKUP($A189,'3.0 Input│AMP'!$A$12:$Q$959,L$11,FALSE),0)+IFERROR(VLOOKUP($A189,'3.1 Input│B&amp;T'!$A$13:$O$990,COLUMN(L189),FALSE),0)</f>
        <v>0</v>
      </c>
      <c r="M189" s="46">
        <f>IFERROR(VLOOKUP($A189,'3.0 Input│AMP'!$A$12:$Q$959,M$11,FALSE),0)+IFERROR(VLOOKUP($A189,'3.1 Input│B&amp;T'!$A$13:$O$990,COLUMN(M189),FALSE),0)</f>
        <v>0</v>
      </c>
      <c r="N189" s="46">
        <f>IFERROR(VLOOKUP($A189,'3.0 Input│AMP'!$A$12:$Q$959,N$11,FALSE),0)+IFERROR(VLOOKUP($A189,'3.1 Input│B&amp;T'!$A$13:$O$990,COLUMN(N189),FALSE),0)+IFERROR(VLOOKUP($A189,'3.0 Input│AMP'!$A$12:$Q$959,N$11+1,FALSE),0)</f>
        <v>0</v>
      </c>
      <c r="O189" s="46">
        <f>IFERROR(VLOOKUP($A189,'3.0 Input│AMP'!$A$12:$Q$959,O$11,FALSE),0)+IFERROR(VLOOKUP($A189,'3.1 Input│B&amp;T'!$A$13:$O$990,COLUMN(O189),FALSE),0)</f>
        <v>0</v>
      </c>
      <c r="P189" s="11"/>
      <c r="Q189" s="28">
        <f t="shared" si="2"/>
        <v>0</v>
      </c>
      <c r="R189" s="13"/>
    </row>
    <row r="190" spans="1:18" x14ac:dyDescent="0.25">
      <c r="A190" s="7" t="str">
        <f>IF(MAX($A$13:A189)+1&gt;MAX('3.1 Input│B&amp;T'!$A$13:$A$990),"-",MAX($A$13:A189)+1)</f>
        <v>-</v>
      </c>
      <c r="B190" s="7" t="str">
        <f>CONCATENATE(IFERROR(VLOOKUP($A190,'3.0 Input│AMP'!$A$12:$Q$959,2,FALSE),""),IFERROR(VLOOKUP($A190,'3.1 Input│B&amp;T'!$A$13:$L$990,2,FALSE),""))</f>
        <v/>
      </c>
      <c r="C190" s="20" t="str">
        <f>IFERROR(IFERROR(VLOOKUP($A190,'3.0 Input│AMP'!$A$12:$Q$959,3,FALSE),VLOOKUP($A190,'3.1 Input│B&amp;T'!$A$13:$L$990,3,FALSE)),"-")</f>
        <v>-</v>
      </c>
      <c r="D190" s="6"/>
      <c r="E190" s="7" t="str">
        <f>IFERROR(IFERROR(VLOOKUP($A190,'3.0 Input│AMP'!$A$12:$Q$959,4,FALSE),VLOOKUP($A190,'3.1 Input│B&amp;T'!$A$13:$L$990,3,FALSE)),"-")</f>
        <v>-</v>
      </c>
      <c r="F190" s="38"/>
      <c r="G190" s="21">
        <f>IFERROR(VLOOKUP($A190,'3.0 Input│AMP'!$A$12:$Q$959,COLUMN(G190),FALSE),0)+IFERROR(VLOOKUP($A190,'3.1 Input│B&amp;T'!$A$13:$L$990,COLUMN(G190),FALSE),0)</f>
        <v>0</v>
      </c>
      <c r="H190" s="21">
        <f>IFERROR(VLOOKUP($A190,'3.0 Input│AMP'!$A$12:$Q$959,COLUMN(H190),FALSE),0)+IFERROR(VLOOKUP($A190,'3.1 Input│B&amp;T'!$A$13:$L$990,COLUMN(H190),FALSE),0)</f>
        <v>0</v>
      </c>
      <c r="I190" s="21">
        <f>IFERROR(VLOOKUP($A190,'3.0 Input│AMP'!$A$12:$Q$959,COLUMN(I190),FALSE),0)+IFERROR(VLOOKUP($A190,'3.1 Input│B&amp;T'!$A$13:$L$990,COLUMN(I190),FALSE),0)</f>
        <v>0</v>
      </c>
      <c r="J190" s="21">
        <f>IFERROR(VLOOKUP($A190,'3.0 Input│AMP'!$A$12:$Q$959,COLUMN(J190),FALSE),0)+IFERROR(VLOOKUP($A190,'3.1 Input│B&amp;T'!$A$13:$L$990,COLUMN(J190),FALSE),0)</f>
        <v>0</v>
      </c>
      <c r="K190" s="21">
        <f>IFERROR(VLOOKUP($A190,'3.0 Input│AMP'!$A$12:$Q$959,COLUMN(K190),FALSE),0)+IFERROR(VLOOKUP($A190,'3.1 Input│B&amp;T'!$A$13:$L$990,COLUMN(K190),FALSE),0)</f>
        <v>0</v>
      </c>
      <c r="L190" s="46">
        <f>IFERROR(VLOOKUP($A190,'3.0 Input│AMP'!$A$12:$Q$959,L$11,FALSE),0)+IFERROR(VLOOKUP($A190,'3.1 Input│B&amp;T'!$A$13:$O$990,COLUMN(L190),FALSE),0)</f>
        <v>0</v>
      </c>
      <c r="M190" s="46">
        <f>IFERROR(VLOOKUP($A190,'3.0 Input│AMP'!$A$12:$Q$959,M$11,FALSE),0)+IFERROR(VLOOKUP($A190,'3.1 Input│B&amp;T'!$A$13:$O$990,COLUMN(M190),FALSE),0)</f>
        <v>0</v>
      </c>
      <c r="N190" s="46">
        <f>IFERROR(VLOOKUP($A190,'3.0 Input│AMP'!$A$12:$Q$959,N$11,FALSE),0)+IFERROR(VLOOKUP($A190,'3.1 Input│B&amp;T'!$A$13:$O$990,COLUMN(N190),FALSE),0)+IFERROR(VLOOKUP($A190,'3.0 Input│AMP'!$A$12:$Q$959,N$11+1,FALSE),0)</f>
        <v>0</v>
      </c>
      <c r="O190" s="46">
        <f>IFERROR(VLOOKUP($A190,'3.0 Input│AMP'!$A$12:$Q$959,O$11,FALSE),0)+IFERROR(VLOOKUP($A190,'3.1 Input│B&amp;T'!$A$13:$O$990,COLUMN(O190),FALSE),0)</f>
        <v>0</v>
      </c>
      <c r="P190" s="11"/>
      <c r="Q190" s="28">
        <f t="shared" si="2"/>
        <v>0</v>
      </c>
      <c r="R190" s="13"/>
    </row>
    <row r="191" spans="1:18" x14ac:dyDescent="0.25">
      <c r="A191" s="7" t="str">
        <f>IF(MAX($A$13:A190)+1&gt;MAX('3.1 Input│B&amp;T'!$A$13:$A$990),"-",MAX($A$13:A190)+1)</f>
        <v>-</v>
      </c>
      <c r="B191" s="7" t="str">
        <f>CONCATENATE(IFERROR(VLOOKUP($A191,'3.0 Input│AMP'!$A$12:$Q$959,2,FALSE),""),IFERROR(VLOOKUP($A191,'3.1 Input│B&amp;T'!$A$13:$L$990,2,FALSE),""))</f>
        <v/>
      </c>
      <c r="C191" s="20" t="str">
        <f>IFERROR(IFERROR(VLOOKUP($A191,'3.0 Input│AMP'!$A$12:$Q$959,3,FALSE),VLOOKUP($A191,'3.1 Input│B&amp;T'!$A$13:$L$990,3,FALSE)),"-")</f>
        <v>-</v>
      </c>
      <c r="D191" s="6"/>
      <c r="E191" s="7" t="str">
        <f>IFERROR(IFERROR(VLOOKUP($A191,'3.0 Input│AMP'!$A$12:$Q$959,4,FALSE),VLOOKUP($A191,'3.1 Input│B&amp;T'!$A$13:$L$990,3,FALSE)),"-")</f>
        <v>-</v>
      </c>
      <c r="F191" s="38"/>
      <c r="G191" s="21">
        <f>IFERROR(VLOOKUP($A191,'3.0 Input│AMP'!$A$12:$Q$959,COLUMN(G191),FALSE),0)+IFERROR(VLOOKUP($A191,'3.1 Input│B&amp;T'!$A$13:$L$990,COLUMN(G191),FALSE),0)</f>
        <v>0</v>
      </c>
      <c r="H191" s="21">
        <f>IFERROR(VLOOKUP($A191,'3.0 Input│AMP'!$A$12:$Q$959,COLUMN(H191),FALSE),0)+IFERROR(VLOOKUP($A191,'3.1 Input│B&amp;T'!$A$13:$L$990,COLUMN(H191),FALSE),0)</f>
        <v>0</v>
      </c>
      <c r="I191" s="21">
        <f>IFERROR(VLOOKUP($A191,'3.0 Input│AMP'!$A$12:$Q$959,COLUMN(I191),FALSE),0)+IFERROR(VLOOKUP($A191,'3.1 Input│B&amp;T'!$A$13:$L$990,COLUMN(I191),FALSE),0)</f>
        <v>0</v>
      </c>
      <c r="J191" s="21">
        <f>IFERROR(VLOOKUP($A191,'3.0 Input│AMP'!$A$12:$Q$959,COLUMN(J191),FALSE),0)+IFERROR(VLOOKUP($A191,'3.1 Input│B&amp;T'!$A$13:$L$990,COLUMN(J191),FALSE),0)</f>
        <v>0</v>
      </c>
      <c r="K191" s="21">
        <f>IFERROR(VLOOKUP($A191,'3.0 Input│AMP'!$A$12:$Q$959,COLUMN(K191),FALSE),0)+IFERROR(VLOOKUP($A191,'3.1 Input│B&amp;T'!$A$13:$L$990,COLUMN(K191),FALSE),0)</f>
        <v>0</v>
      </c>
      <c r="L191" s="46">
        <f>IFERROR(VLOOKUP($A191,'3.0 Input│AMP'!$A$12:$Q$959,L$11,FALSE),0)+IFERROR(VLOOKUP($A191,'3.1 Input│B&amp;T'!$A$13:$O$990,COLUMN(L191),FALSE),0)</f>
        <v>0</v>
      </c>
      <c r="M191" s="46">
        <f>IFERROR(VLOOKUP($A191,'3.0 Input│AMP'!$A$12:$Q$959,M$11,FALSE),0)+IFERROR(VLOOKUP($A191,'3.1 Input│B&amp;T'!$A$13:$O$990,COLUMN(M191),FALSE),0)</f>
        <v>0</v>
      </c>
      <c r="N191" s="46">
        <f>IFERROR(VLOOKUP($A191,'3.0 Input│AMP'!$A$12:$Q$959,N$11,FALSE),0)+IFERROR(VLOOKUP($A191,'3.1 Input│B&amp;T'!$A$13:$O$990,COLUMN(N191),FALSE),0)+IFERROR(VLOOKUP($A191,'3.0 Input│AMP'!$A$12:$Q$959,N$11+1,FALSE),0)</f>
        <v>0</v>
      </c>
      <c r="O191" s="46">
        <f>IFERROR(VLOOKUP($A191,'3.0 Input│AMP'!$A$12:$Q$959,O$11,FALSE),0)+IFERROR(VLOOKUP($A191,'3.1 Input│B&amp;T'!$A$13:$O$990,COLUMN(O191),FALSE),0)</f>
        <v>0</v>
      </c>
      <c r="P191" s="11"/>
      <c r="Q191" s="28">
        <f t="shared" si="2"/>
        <v>0</v>
      </c>
      <c r="R191" s="13"/>
    </row>
    <row r="192" spans="1:18" x14ac:dyDescent="0.25">
      <c r="A192" s="7" t="str">
        <f>IF(MAX($A$13:A191)+1&gt;MAX('3.1 Input│B&amp;T'!$A$13:$A$990),"-",MAX($A$13:A191)+1)</f>
        <v>-</v>
      </c>
      <c r="B192" s="7" t="str">
        <f>CONCATENATE(IFERROR(VLOOKUP($A192,'3.0 Input│AMP'!$A$12:$Q$959,2,FALSE),""),IFERROR(VLOOKUP($A192,'3.1 Input│B&amp;T'!$A$13:$L$990,2,FALSE),""))</f>
        <v/>
      </c>
      <c r="C192" s="20" t="str">
        <f>IFERROR(IFERROR(VLOOKUP($A192,'3.0 Input│AMP'!$A$12:$Q$959,3,FALSE),VLOOKUP($A192,'3.1 Input│B&amp;T'!$A$13:$L$990,3,FALSE)),"-")</f>
        <v>-</v>
      </c>
      <c r="D192" s="6"/>
      <c r="E192" s="7" t="str">
        <f>IFERROR(IFERROR(VLOOKUP($A192,'3.0 Input│AMP'!$A$12:$Q$959,4,FALSE),VLOOKUP($A192,'3.1 Input│B&amp;T'!$A$13:$L$990,3,FALSE)),"-")</f>
        <v>-</v>
      </c>
      <c r="F192" s="38"/>
      <c r="G192" s="21">
        <f>IFERROR(VLOOKUP($A192,'3.0 Input│AMP'!$A$12:$Q$959,COLUMN(G192),FALSE),0)+IFERROR(VLOOKUP($A192,'3.1 Input│B&amp;T'!$A$13:$L$990,COLUMN(G192),FALSE),0)</f>
        <v>0</v>
      </c>
      <c r="H192" s="21">
        <f>IFERROR(VLOOKUP($A192,'3.0 Input│AMP'!$A$12:$Q$959,COLUMN(H192),FALSE),0)+IFERROR(VLOOKUP($A192,'3.1 Input│B&amp;T'!$A$13:$L$990,COLUMN(H192),FALSE),0)</f>
        <v>0</v>
      </c>
      <c r="I192" s="21">
        <f>IFERROR(VLOOKUP($A192,'3.0 Input│AMP'!$A$12:$Q$959,COLUMN(I192),FALSE),0)+IFERROR(VLOOKUP($A192,'3.1 Input│B&amp;T'!$A$13:$L$990,COLUMN(I192),FALSE),0)</f>
        <v>0</v>
      </c>
      <c r="J192" s="21">
        <f>IFERROR(VLOOKUP($A192,'3.0 Input│AMP'!$A$12:$Q$959,COLUMN(J192),FALSE),0)+IFERROR(VLOOKUP($A192,'3.1 Input│B&amp;T'!$A$13:$L$990,COLUMN(J192),FALSE),0)</f>
        <v>0</v>
      </c>
      <c r="K192" s="21">
        <f>IFERROR(VLOOKUP($A192,'3.0 Input│AMP'!$A$12:$Q$959,COLUMN(K192),FALSE),0)+IFERROR(VLOOKUP($A192,'3.1 Input│B&amp;T'!$A$13:$L$990,COLUMN(K192),FALSE),0)</f>
        <v>0</v>
      </c>
      <c r="L192" s="46">
        <f>IFERROR(VLOOKUP($A192,'3.0 Input│AMP'!$A$12:$Q$959,L$11,FALSE),0)+IFERROR(VLOOKUP($A192,'3.1 Input│B&amp;T'!$A$13:$O$990,COLUMN(L192),FALSE),0)</f>
        <v>0</v>
      </c>
      <c r="M192" s="46">
        <f>IFERROR(VLOOKUP($A192,'3.0 Input│AMP'!$A$12:$Q$959,M$11,FALSE),0)+IFERROR(VLOOKUP($A192,'3.1 Input│B&amp;T'!$A$13:$O$990,COLUMN(M192),FALSE),0)</f>
        <v>0</v>
      </c>
      <c r="N192" s="46">
        <f>IFERROR(VLOOKUP($A192,'3.0 Input│AMP'!$A$12:$Q$959,N$11,FALSE),0)+IFERROR(VLOOKUP($A192,'3.1 Input│B&amp;T'!$A$13:$O$990,COLUMN(N192),FALSE),0)+IFERROR(VLOOKUP($A192,'3.0 Input│AMP'!$A$12:$Q$959,N$11+1,FALSE),0)</f>
        <v>0</v>
      </c>
      <c r="O192" s="46">
        <f>IFERROR(VLOOKUP($A192,'3.0 Input│AMP'!$A$12:$Q$959,O$11,FALSE),0)+IFERROR(VLOOKUP($A192,'3.1 Input│B&amp;T'!$A$13:$O$990,COLUMN(O192),FALSE),0)</f>
        <v>0</v>
      </c>
      <c r="P192" s="11"/>
      <c r="Q192" s="28">
        <f t="shared" si="2"/>
        <v>0</v>
      </c>
      <c r="R192" s="13"/>
    </row>
    <row r="193" spans="1:18" x14ac:dyDescent="0.25">
      <c r="A193" s="7" t="str">
        <f>IF(MAX($A$13:A192)+1&gt;MAX('3.1 Input│B&amp;T'!$A$13:$A$990),"-",MAX($A$13:A192)+1)</f>
        <v>-</v>
      </c>
      <c r="B193" s="7" t="str">
        <f>CONCATENATE(IFERROR(VLOOKUP($A193,'3.0 Input│AMP'!$A$12:$Q$959,2,FALSE),""),IFERROR(VLOOKUP($A193,'3.1 Input│B&amp;T'!$A$13:$L$990,2,FALSE),""))</f>
        <v/>
      </c>
      <c r="C193" s="20" t="str">
        <f>IFERROR(IFERROR(VLOOKUP($A193,'3.0 Input│AMP'!$A$12:$Q$959,3,FALSE),VLOOKUP($A193,'3.1 Input│B&amp;T'!$A$13:$L$990,3,FALSE)),"-")</f>
        <v>-</v>
      </c>
      <c r="D193" s="6"/>
      <c r="E193" s="7" t="str">
        <f>IFERROR(IFERROR(VLOOKUP($A193,'3.0 Input│AMP'!$A$12:$Q$959,4,FALSE),VLOOKUP($A193,'3.1 Input│B&amp;T'!$A$13:$L$990,3,FALSE)),"-")</f>
        <v>-</v>
      </c>
      <c r="F193" s="38"/>
      <c r="G193" s="21">
        <f>IFERROR(VLOOKUP($A193,'3.0 Input│AMP'!$A$12:$Q$959,COLUMN(G193),FALSE),0)+IFERROR(VLOOKUP($A193,'3.1 Input│B&amp;T'!$A$13:$L$990,COLUMN(G193),FALSE),0)</f>
        <v>0</v>
      </c>
      <c r="H193" s="21">
        <f>IFERROR(VLOOKUP($A193,'3.0 Input│AMP'!$A$12:$Q$959,COLUMN(H193),FALSE),0)+IFERROR(VLOOKUP($A193,'3.1 Input│B&amp;T'!$A$13:$L$990,COLUMN(H193),FALSE),0)</f>
        <v>0</v>
      </c>
      <c r="I193" s="21">
        <f>IFERROR(VLOOKUP($A193,'3.0 Input│AMP'!$A$12:$Q$959,COLUMN(I193),FALSE),0)+IFERROR(VLOOKUP($A193,'3.1 Input│B&amp;T'!$A$13:$L$990,COLUMN(I193),FALSE),0)</f>
        <v>0</v>
      </c>
      <c r="J193" s="21">
        <f>IFERROR(VLOOKUP($A193,'3.0 Input│AMP'!$A$12:$Q$959,COLUMN(J193),FALSE),0)+IFERROR(VLOOKUP($A193,'3.1 Input│B&amp;T'!$A$13:$L$990,COLUMN(J193),FALSE),0)</f>
        <v>0</v>
      </c>
      <c r="K193" s="21">
        <f>IFERROR(VLOOKUP($A193,'3.0 Input│AMP'!$A$12:$Q$959,COLUMN(K193),FALSE),0)+IFERROR(VLOOKUP($A193,'3.1 Input│B&amp;T'!$A$13:$L$990,COLUMN(K193),FALSE),0)</f>
        <v>0</v>
      </c>
      <c r="L193" s="46">
        <f>IFERROR(VLOOKUP($A193,'3.0 Input│AMP'!$A$12:$Q$959,L$11,FALSE),0)+IFERROR(VLOOKUP($A193,'3.1 Input│B&amp;T'!$A$13:$O$990,COLUMN(L193),FALSE),0)</f>
        <v>0</v>
      </c>
      <c r="M193" s="46">
        <f>IFERROR(VLOOKUP($A193,'3.0 Input│AMP'!$A$12:$Q$959,M$11,FALSE),0)+IFERROR(VLOOKUP($A193,'3.1 Input│B&amp;T'!$A$13:$O$990,COLUMN(M193),FALSE),0)</f>
        <v>0</v>
      </c>
      <c r="N193" s="46">
        <f>IFERROR(VLOOKUP($A193,'3.0 Input│AMP'!$A$12:$Q$959,N$11,FALSE),0)+IFERROR(VLOOKUP($A193,'3.1 Input│B&amp;T'!$A$13:$O$990,COLUMN(N193),FALSE),0)+IFERROR(VLOOKUP($A193,'3.0 Input│AMP'!$A$12:$Q$959,N$11+1,FALSE),0)</f>
        <v>0</v>
      </c>
      <c r="O193" s="46">
        <f>IFERROR(VLOOKUP($A193,'3.0 Input│AMP'!$A$12:$Q$959,O$11,FALSE),0)+IFERROR(VLOOKUP($A193,'3.1 Input│B&amp;T'!$A$13:$O$990,COLUMN(O193),FALSE),0)</f>
        <v>0</v>
      </c>
      <c r="P193" s="11"/>
      <c r="Q193" s="28">
        <f t="shared" si="2"/>
        <v>0</v>
      </c>
      <c r="R193" s="13"/>
    </row>
    <row r="194" spans="1:18" x14ac:dyDescent="0.25">
      <c r="A194" s="7" t="str">
        <f>IF(MAX($A$13:A193)+1&gt;MAX('3.1 Input│B&amp;T'!$A$13:$A$990),"-",MAX($A$13:A193)+1)</f>
        <v>-</v>
      </c>
      <c r="B194" s="7" t="str">
        <f>CONCATENATE(IFERROR(VLOOKUP($A194,'3.0 Input│AMP'!$A$12:$Q$959,2,FALSE),""),IFERROR(VLOOKUP($A194,'3.1 Input│B&amp;T'!$A$13:$L$990,2,FALSE),""))</f>
        <v/>
      </c>
      <c r="C194" s="20" t="str">
        <f>IFERROR(IFERROR(VLOOKUP($A194,'3.0 Input│AMP'!$A$12:$Q$959,3,FALSE),VLOOKUP($A194,'3.1 Input│B&amp;T'!$A$13:$L$990,3,FALSE)),"-")</f>
        <v>-</v>
      </c>
      <c r="D194" s="6"/>
      <c r="E194" s="7" t="str">
        <f>IFERROR(IFERROR(VLOOKUP($A194,'3.0 Input│AMP'!$A$12:$Q$959,4,FALSE),VLOOKUP($A194,'3.1 Input│B&amp;T'!$A$13:$L$990,3,FALSE)),"-")</f>
        <v>-</v>
      </c>
      <c r="F194" s="38"/>
      <c r="G194" s="21">
        <f>IFERROR(VLOOKUP($A194,'3.0 Input│AMP'!$A$12:$Q$959,COLUMN(G194),FALSE),0)+IFERROR(VLOOKUP($A194,'3.1 Input│B&amp;T'!$A$13:$L$990,COLUMN(G194),FALSE),0)</f>
        <v>0</v>
      </c>
      <c r="H194" s="21">
        <f>IFERROR(VLOOKUP($A194,'3.0 Input│AMP'!$A$12:$Q$959,COLUMN(H194),FALSE),0)+IFERROR(VLOOKUP($A194,'3.1 Input│B&amp;T'!$A$13:$L$990,COLUMN(H194),FALSE),0)</f>
        <v>0</v>
      </c>
      <c r="I194" s="21">
        <f>IFERROR(VLOOKUP($A194,'3.0 Input│AMP'!$A$12:$Q$959,COLUMN(I194),FALSE),0)+IFERROR(VLOOKUP($A194,'3.1 Input│B&amp;T'!$A$13:$L$990,COLUMN(I194),FALSE),0)</f>
        <v>0</v>
      </c>
      <c r="J194" s="21">
        <f>IFERROR(VLOOKUP($A194,'3.0 Input│AMP'!$A$12:$Q$959,COLUMN(J194),FALSE),0)+IFERROR(VLOOKUP($A194,'3.1 Input│B&amp;T'!$A$13:$L$990,COLUMN(J194),FALSE),0)</f>
        <v>0</v>
      </c>
      <c r="K194" s="21">
        <f>IFERROR(VLOOKUP($A194,'3.0 Input│AMP'!$A$12:$Q$959,COLUMN(K194),FALSE),0)+IFERROR(VLOOKUP($A194,'3.1 Input│B&amp;T'!$A$13:$L$990,COLUMN(K194),FALSE),0)</f>
        <v>0</v>
      </c>
      <c r="L194" s="46">
        <f>IFERROR(VLOOKUP($A194,'3.0 Input│AMP'!$A$12:$Q$959,L$11,FALSE),0)+IFERROR(VLOOKUP($A194,'3.1 Input│B&amp;T'!$A$13:$O$990,COLUMN(L194),FALSE),0)</f>
        <v>0</v>
      </c>
      <c r="M194" s="46">
        <f>IFERROR(VLOOKUP($A194,'3.0 Input│AMP'!$A$12:$Q$959,M$11,FALSE),0)+IFERROR(VLOOKUP($A194,'3.1 Input│B&amp;T'!$A$13:$O$990,COLUMN(M194),FALSE),0)</f>
        <v>0</v>
      </c>
      <c r="N194" s="46">
        <f>IFERROR(VLOOKUP($A194,'3.0 Input│AMP'!$A$12:$Q$959,N$11,FALSE),0)+IFERROR(VLOOKUP($A194,'3.1 Input│B&amp;T'!$A$13:$O$990,COLUMN(N194),FALSE),0)+IFERROR(VLOOKUP($A194,'3.0 Input│AMP'!$A$12:$Q$959,N$11+1,FALSE),0)</f>
        <v>0</v>
      </c>
      <c r="O194" s="46">
        <f>IFERROR(VLOOKUP($A194,'3.0 Input│AMP'!$A$12:$Q$959,O$11,FALSE),0)+IFERROR(VLOOKUP($A194,'3.1 Input│B&amp;T'!$A$13:$O$990,COLUMN(O194),FALSE),0)</f>
        <v>0</v>
      </c>
      <c r="P194" s="11"/>
      <c r="Q194" s="28">
        <f t="shared" ref="Q194:Q200" si="3">SUM(L194:P194)</f>
        <v>0</v>
      </c>
      <c r="R194" s="13"/>
    </row>
    <row r="195" spans="1:18" x14ac:dyDescent="0.25">
      <c r="A195" s="7" t="str">
        <f>IF(MAX($A$13:A194)+1&gt;MAX('3.1 Input│B&amp;T'!$A$13:$A$990),"-",MAX($A$13:A194)+1)</f>
        <v>-</v>
      </c>
      <c r="B195" s="7" t="str">
        <f>CONCATENATE(IFERROR(VLOOKUP($A195,'3.0 Input│AMP'!$A$12:$Q$959,2,FALSE),""),IFERROR(VLOOKUP($A195,'3.1 Input│B&amp;T'!$A$13:$L$990,2,FALSE),""))</f>
        <v/>
      </c>
      <c r="C195" s="20" t="str">
        <f>IFERROR(IFERROR(VLOOKUP($A195,'3.0 Input│AMP'!$A$12:$Q$959,3,FALSE),VLOOKUP($A195,'3.1 Input│B&amp;T'!$A$13:$L$990,3,FALSE)),"-")</f>
        <v>-</v>
      </c>
      <c r="D195" s="6"/>
      <c r="E195" s="7" t="str">
        <f>IFERROR(IFERROR(VLOOKUP($A195,'3.0 Input│AMP'!$A$12:$Q$959,4,FALSE),VLOOKUP($A195,'3.1 Input│B&amp;T'!$A$13:$L$990,3,FALSE)),"-")</f>
        <v>-</v>
      </c>
      <c r="F195" s="38"/>
      <c r="G195" s="21">
        <f>IFERROR(VLOOKUP($A195,'3.0 Input│AMP'!$A$12:$Q$959,COLUMN(G195),FALSE),0)+IFERROR(VLOOKUP($A195,'3.1 Input│B&amp;T'!$A$13:$L$990,COLUMN(G195),FALSE),0)</f>
        <v>0</v>
      </c>
      <c r="H195" s="21">
        <f>IFERROR(VLOOKUP($A195,'3.0 Input│AMP'!$A$12:$Q$959,COLUMN(H195),FALSE),0)+IFERROR(VLOOKUP($A195,'3.1 Input│B&amp;T'!$A$13:$L$990,COLUMN(H195),FALSE),0)</f>
        <v>0</v>
      </c>
      <c r="I195" s="21">
        <f>IFERROR(VLOOKUP($A195,'3.0 Input│AMP'!$A$12:$Q$959,COLUMN(I195),FALSE),0)+IFERROR(VLOOKUP($A195,'3.1 Input│B&amp;T'!$A$13:$L$990,COLUMN(I195),FALSE),0)</f>
        <v>0</v>
      </c>
      <c r="J195" s="21">
        <f>IFERROR(VLOOKUP($A195,'3.0 Input│AMP'!$A$12:$Q$959,COLUMN(J195),FALSE),0)+IFERROR(VLOOKUP($A195,'3.1 Input│B&amp;T'!$A$13:$L$990,COLUMN(J195),FALSE),0)</f>
        <v>0</v>
      </c>
      <c r="K195" s="21">
        <f>IFERROR(VLOOKUP($A195,'3.0 Input│AMP'!$A$12:$Q$959,COLUMN(K195),FALSE),0)+IFERROR(VLOOKUP($A195,'3.1 Input│B&amp;T'!$A$13:$L$990,COLUMN(K195),FALSE),0)</f>
        <v>0</v>
      </c>
      <c r="L195" s="46">
        <f>IFERROR(VLOOKUP($A195,'3.0 Input│AMP'!$A$12:$Q$959,L$11,FALSE),0)+IFERROR(VLOOKUP($A195,'3.1 Input│B&amp;T'!$A$13:$O$990,COLUMN(L195),FALSE),0)</f>
        <v>0</v>
      </c>
      <c r="M195" s="46">
        <f>IFERROR(VLOOKUP($A195,'3.0 Input│AMP'!$A$12:$Q$959,M$11,FALSE),0)+IFERROR(VLOOKUP($A195,'3.1 Input│B&amp;T'!$A$13:$O$990,COLUMN(M195),FALSE),0)</f>
        <v>0</v>
      </c>
      <c r="N195" s="46">
        <f>IFERROR(VLOOKUP($A195,'3.0 Input│AMP'!$A$12:$Q$959,N$11,FALSE),0)+IFERROR(VLOOKUP($A195,'3.1 Input│B&amp;T'!$A$13:$O$990,COLUMN(N195),FALSE),0)+IFERROR(VLOOKUP($A195,'3.0 Input│AMP'!$A$12:$Q$959,N$11+1,FALSE),0)</f>
        <v>0</v>
      </c>
      <c r="O195" s="46">
        <f>IFERROR(VLOOKUP($A195,'3.0 Input│AMP'!$A$12:$Q$959,O$11,FALSE),0)+IFERROR(VLOOKUP($A195,'3.1 Input│B&amp;T'!$A$13:$O$990,COLUMN(O195),FALSE),0)</f>
        <v>0</v>
      </c>
      <c r="P195" s="11"/>
      <c r="Q195" s="28">
        <f t="shared" si="3"/>
        <v>0</v>
      </c>
      <c r="R195" s="13"/>
    </row>
    <row r="196" spans="1:18" x14ac:dyDescent="0.25">
      <c r="A196" s="7" t="str">
        <f>IF(MAX($A$13:A195)+1&gt;MAX('3.1 Input│B&amp;T'!$A$13:$A$990),"-",MAX($A$13:A195)+1)</f>
        <v>-</v>
      </c>
      <c r="B196" s="7" t="str">
        <f>CONCATENATE(IFERROR(VLOOKUP($A196,'3.0 Input│AMP'!$A$12:$Q$959,2,FALSE),""),IFERROR(VLOOKUP($A196,'3.1 Input│B&amp;T'!$A$13:$L$990,2,FALSE),""))</f>
        <v/>
      </c>
      <c r="C196" s="20" t="str">
        <f>IFERROR(IFERROR(VLOOKUP($A196,'3.0 Input│AMP'!$A$12:$Q$959,3,FALSE),VLOOKUP($A196,'3.1 Input│B&amp;T'!$A$13:$L$990,3,FALSE)),"-")</f>
        <v>-</v>
      </c>
      <c r="D196" s="6"/>
      <c r="E196" s="7" t="str">
        <f>IFERROR(IFERROR(VLOOKUP($A196,'3.0 Input│AMP'!$A$12:$Q$959,4,FALSE),VLOOKUP($A196,'3.1 Input│B&amp;T'!$A$13:$L$990,3,FALSE)),"-")</f>
        <v>-</v>
      </c>
      <c r="F196" s="38"/>
      <c r="G196" s="21">
        <f>IFERROR(VLOOKUP($A196,'3.0 Input│AMP'!$A$12:$Q$959,COLUMN(G196),FALSE),0)+IFERROR(VLOOKUP($A196,'3.1 Input│B&amp;T'!$A$13:$L$990,COLUMN(G196),FALSE),0)</f>
        <v>0</v>
      </c>
      <c r="H196" s="21">
        <f>IFERROR(VLOOKUP($A196,'3.0 Input│AMP'!$A$12:$Q$959,COLUMN(H196),FALSE),0)+IFERROR(VLOOKUP($A196,'3.1 Input│B&amp;T'!$A$13:$L$990,COLUMN(H196),FALSE),0)</f>
        <v>0</v>
      </c>
      <c r="I196" s="21">
        <f>IFERROR(VLOOKUP($A196,'3.0 Input│AMP'!$A$12:$Q$959,COLUMN(I196),FALSE),0)+IFERROR(VLOOKUP($A196,'3.1 Input│B&amp;T'!$A$13:$L$990,COLUMN(I196),FALSE),0)</f>
        <v>0</v>
      </c>
      <c r="J196" s="21">
        <f>IFERROR(VLOOKUP($A196,'3.0 Input│AMP'!$A$12:$Q$959,COLUMN(J196),FALSE),0)+IFERROR(VLOOKUP($A196,'3.1 Input│B&amp;T'!$A$13:$L$990,COLUMN(J196),FALSE),0)</f>
        <v>0</v>
      </c>
      <c r="K196" s="21">
        <f>IFERROR(VLOOKUP($A196,'3.0 Input│AMP'!$A$12:$Q$959,COLUMN(K196),FALSE),0)+IFERROR(VLOOKUP($A196,'3.1 Input│B&amp;T'!$A$13:$L$990,COLUMN(K196),FALSE),0)</f>
        <v>0</v>
      </c>
      <c r="L196" s="46">
        <f>IFERROR(VLOOKUP($A196,'3.0 Input│AMP'!$A$12:$Q$959,L$11,FALSE),0)+IFERROR(VLOOKUP($A196,'3.1 Input│B&amp;T'!$A$13:$O$990,COLUMN(L196),FALSE),0)</f>
        <v>0</v>
      </c>
      <c r="M196" s="46">
        <f>IFERROR(VLOOKUP($A196,'3.0 Input│AMP'!$A$12:$Q$959,M$11,FALSE),0)+IFERROR(VLOOKUP($A196,'3.1 Input│B&amp;T'!$A$13:$O$990,COLUMN(M196),FALSE),0)</f>
        <v>0</v>
      </c>
      <c r="N196" s="46">
        <f>IFERROR(VLOOKUP($A196,'3.0 Input│AMP'!$A$12:$Q$959,N$11,FALSE),0)+IFERROR(VLOOKUP($A196,'3.1 Input│B&amp;T'!$A$13:$O$990,COLUMN(N196),FALSE),0)+IFERROR(VLOOKUP($A196,'3.0 Input│AMP'!$A$12:$Q$959,N$11+1,FALSE),0)</f>
        <v>0</v>
      </c>
      <c r="O196" s="46">
        <f>IFERROR(VLOOKUP($A196,'3.0 Input│AMP'!$A$12:$Q$959,O$11,FALSE),0)+IFERROR(VLOOKUP($A196,'3.1 Input│B&amp;T'!$A$13:$O$990,COLUMN(O196),FALSE),0)</f>
        <v>0</v>
      </c>
      <c r="P196" s="11"/>
      <c r="Q196" s="28">
        <f t="shared" si="3"/>
        <v>0</v>
      </c>
      <c r="R196" s="13"/>
    </row>
    <row r="197" spans="1:18" x14ac:dyDescent="0.25">
      <c r="A197" s="7" t="str">
        <f>IF(MAX($A$13:A196)+1&gt;MAX('3.1 Input│B&amp;T'!$A$13:$A$990),"-",MAX($A$13:A196)+1)</f>
        <v>-</v>
      </c>
      <c r="B197" s="7" t="str">
        <f>CONCATENATE(IFERROR(VLOOKUP($A197,'3.0 Input│AMP'!$A$12:$Q$959,2,FALSE),""),IFERROR(VLOOKUP($A197,'3.1 Input│B&amp;T'!$A$13:$L$990,2,FALSE),""))</f>
        <v/>
      </c>
      <c r="C197" s="20" t="str">
        <f>IFERROR(IFERROR(VLOOKUP($A197,'3.0 Input│AMP'!$A$12:$Q$959,3,FALSE),VLOOKUP($A197,'3.1 Input│B&amp;T'!$A$13:$L$990,3,FALSE)),"-")</f>
        <v>-</v>
      </c>
      <c r="D197" s="6"/>
      <c r="E197" s="7" t="str">
        <f>IFERROR(IFERROR(VLOOKUP($A197,'3.0 Input│AMP'!$A$12:$Q$959,4,FALSE),VLOOKUP($A197,'3.1 Input│B&amp;T'!$A$13:$L$990,3,FALSE)),"-")</f>
        <v>-</v>
      </c>
      <c r="F197" s="38"/>
      <c r="G197" s="21">
        <f>IFERROR(VLOOKUP($A197,'3.0 Input│AMP'!$A$12:$Q$959,COLUMN(G197),FALSE),0)+IFERROR(VLOOKUP($A197,'3.1 Input│B&amp;T'!$A$13:$L$990,COLUMN(G197),FALSE),0)</f>
        <v>0</v>
      </c>
      <c r="H197" s="21">
        <f>IFERROR(VLOOKUP($A197,'3.0 Input│AMP'!$A$12:$Q$959,COLUMN(H197),FALSE),0)+IFERROR(VLOOKUP($A197,'3.1 Input│B&amp;T'!$A$13:$L$990,COLUMN(H197),FALSE),0)</f>
        <v>0</v>
      </c>
      <c r="I197" s="21">
        <f>IFERROR(VLOOKUP($A197,'3.0 Input│AMP'!$A$12:$Q$959,COLUMN(I197),FALSE),0)+IFERROR(VLOOKUP($A197,'3.1 Input│B&amp;T'!$A$13:$L$990,COLUMN(I197),FALSE),0)</f>
        <v>0</v>
      </c>
      <c r="J197" s="21">
        <f>IFERROR(VLOOKUP($A197,'3.0 Input│AMP'!$A$12:$Q$959,COLUMN(J197),FALSE),0)+IFERROR(VLOOKUP($A197,'3.1 Input│B&amp;T'!$A$13:$L$990,COLUMN(J197),FALSE),0)</f>
        <v>0</v>
      </c>
      <c r="K197" s="21">
        <f>IFERROR(VLOOKUP($A197,'3.0 Input│AMP'!$A$12:$Q$959,COLUMN(K197),FALSE),0)+IFERROR(VLOOKUP($A197,'3.1 Input│B&amp;T'!$A$13:$L$990,COLUMN(K197),FALSE),0)</f>
        <v>0</v>
      </c>
      <c r="L197" s="46">
        <f>IFERROR(VLOOKUP($A197,'3.0 Input│AMP'!$A$12:$Q$959,L$11,FALSE),0)+IFERROR(VLOOKUP($A197,'3.1 Input│B&amp;T'!$A$13:$O$990,COLUMN(L197),FALSE),0)</f>
        <v>0</v>
      </c>
      <c r="M197" s="46">
        <f>IFERROR(VLOOKUP($A197,'3.0 Input│AMP'!$A$12:$Q$959,M$11,FALSE),0)+IFERROR(VLOOKUP($A197,'3.1 Input│B&amp;T'!$A$13:$O$990,COLUMN(M197),FALSE),0)</f>
        <v>0</v>
      </c>
      <c r="N197" s="46">
        <f>IFERROR(VLOOKUP($A197,'3.0 Input│AMP'!$A$12:$Q$959,N$11,FALSE),0)+IFERROR(VLOOKUP($A197,'3.1 Input│B&amp;T'!$A$13:$O$990,COLUMN(N197),FALSE),0)+IFERROR(VLOOKUP($A197,'3.0 Input│AMP'!$A$12:$Q$959,N$11+1,FALSE),0)</f>
        <v>0</v>
      </c>
      <c r="O197" s="46">
        <f>IFERROR(VLOOKUP($A197,'3.0 Input│AMP'!$A$12:$Q$959,O$11,FALSE),0)+IFERROR(VLOOKUP($A197,'3.1 Input│B&amp;T'!$A$13:$O$990,COLUMN(O197),FALSE),0)</f>
        <v>0</v>
      </c>
      <c r="P197" s="11"/>
      <c r="Q197" s="28">
        <f t="shared" si="3"/>
        <v>0</v>
      </c>
      <c r="R197" s="13"/>
    </row>
    <row r="198" spans="1:18" x14ac:dyDescent="0.25">
      <c r="A198" s="7" t="str">
        <f>IF(MAX($A$13:A197)+1&gt;MAX('3.1 Input│B&amp;T'!$A$13:$A$990),"-",MAX($A$13:A197)+1)</f>
        <v>-</v>
      </c>
      <c r="B198" s="7" t="str">
        <f>CONCATENATE(IFERROR(VLOOKUP($A198,'3.0 Input│AMP'!$A$12:$Q$959,2,FALSE),""),IFERROR(VLOOKUP($A198,'3.1 Input│B&amp;T'!$A$13:$L$990,2,FALSE),""))</f>
        <v/>
      </c>
      <c r="C198" s="20" t="str">
        <f>IFERROR(IFERROR(VLOOKUP($A198,'3.0 Input│AMP'!$A$12:$Q$959,3,FALSE),VLOOKUP($A198,'3.1 Input│B&amp;T'!$A$13:$L$990,3,FALSE)),"-")</f>
        <v>-</v>
      </c>
      <c r="D198" s="6"/>
      <c r="E198" s="7" t="str">
        <f>IFERROR(IFERROR(VLOOKUP($A198,'3.0 Input│AMP'!$A$12:$Q$959,4,FALSE),VLOOKUP($A198,'3.1 Input│B&amp;T'!$A$13:$L$990,3,FALSE)),"-")</f>
        <v>-</v>
      </c>
      <c r="F198" s="38"/>
      <c r="G198" s="21">
        <f>IFERROR(VLOOKUP($A198,'3.0 Input│AMP'!$A$12:$Q$959,COLUMN(G198),FALSE),0)+IFERROR(VLOOKUP($A198,'3.1 Input│B&amp;T'!$A$13:$L$990,COLUMN(G198),FALSE),0)</f>
        <v>0</v>
      </c>
      <c r="H198" s="21">
        <f>IFERROR(VLOOKUP($A198,'3.0 Input│AMP'!$A$12:$Q$959,COLUMN(H198),FALSE),0)+IFERROR(VLOOKUP($A198,'3.1 Input│B&amp;T'!$A$13:$L$990,COLUMN(H198),FALSE),0)</f>
        <v>0</v>
      </c>
      <c r="I198" s="21">
        <f>IFERROR(VLOOKUP($A198,'3.0 Input│AMP'!$A$12:$Q$959,COLUMN(I198),FALSE),0)+IFERROR(VLOOKUP($A198,'3.1 Input│B&amp;T'!$A$13:$L$990,COLUMN(I198),FALSE),0)</f>
        <v>0</v>
      </c>
      <c r="J198" s="21">
        <f>IFERROR(VLOOKUP($A198,'3.0 Input│AMP'!$A$12:$Q$959,COLUMN(J198),FALSE),0)+IFERROR(VLOOKUP($A198,'3.1 Input│B&amp;T'!$A$13:$L$990,COLUMN(J198),FALSE),0)</f>
        <v>0</v>
      </c>
      <c r="K198" s="21">
        <f>IFERROR(VLOOKUP($A198,'3.0 Input│AMP'!$A$12:$Q$959,COLUMN(K198),FALSE),0)+IFERROR(VLOOKUP($A198,'3.1 Input│B&amp;T'!$A$13:$L$990,COLUMN(K198),FALSE),0)</f>
        <v>0</v>
      </c>
      <c r="L198" s="46">
        <f>IFERROR(VLOOKUP($A198,'3.0 Input│AMP'!$A$12:$Q$959,L$11,FALSE),0)+IFERROR(VLOOKUP($A198,'3.1 Input│B&amp;T'!$A$13:$O$990,COLUMN(L198),FALSE),0)</f>
        <v>0</v>
      </c>
      <c r="M198" s="46">
        <f>IFERROR(VLOOKUP($A198,'3.0 Input│AMP'!$A$12:$Q$959,M$11,FALSE),0)+IFERROR(VLOOKUP($A198,'3.1 Input│B&amp;T'!$A$13:$O$990,COLUMN(M198),FALSE),0)</f>
        <v>0</v>
      </c>
      <c r="N198" s="46">
        <f>IFERROR(VLOOKUP($A198,'3.0 Input│AMP'!$A$12:$Q$959,N$11,FALSE),0)+IFERROR(VLOOKUP($A198,'3.1 Input│B&amp;T'!$A$13:$O$990,COLUMN(N198),FALSE),0)+IFERROR(VLOOKUP($A198,'3.0 Input│AMP'!$A$12:$Q$959,N$11+1,FALSE),0)</f>
        <v>0</v>
      </c>
      <c r="O198" s="46">
        <f>IFERROR(VLOOKUP($A198,'3.0 Input│AMP'!$A$12:$Q$959,O$11,FALSE),0)+IFERROR(VLOOKUP($A198,'3.1 Input│B&amp;T'!$A$13:$O$990,COLUMN(O198),FALSE),0)</f>
        <v>0</v>
      </c>
      <c r="P198" s="11"/>
      <c r="Q198" s="28">
        <f t="shared" si="3"/>
        <v>0</v>
      </c>
      <c r="R198" s="13"/>
    </row>
    <row r="199" spans="1:18" x14ac:dyDescent="0.25">
      <c r="A199" s="7" t="str">
        <f>IF(MAX($A$13:A198)+1&gt;MAX('3.1 Input│B&amp;T'!$A$13:$A$990),"-",MAX($A$13:A198)+1)</f>
        <v>-</v>
      </c>
      <c r="B199" s="7" t="str">
        <f>CONCATENATE(IFERROR(VLOOKUP($A199,'3.0 Input│AMP'!$A$12:$Q$959,2,FALSE),""),IFERROR(VLOOKUP($A199,'3.1 Input│B&amp;T'!$A$13:$L$990,2,FALSE),""))</f>
        <v/>
      </c>
      <c r="C199" s="20" t="str">
        <f>IFERROR(IFERROR(VLOOKUP($A199,'3.0 Input│AMP'!$A$12:$Q$959,3,FALSE),VLOOKUP($A199,'3.1 Input│B&amp;T'!$A$13:$L$990,3,FALSE)),"-")</f>
        <v>-</v>
      </c>
      <c r="D199" s="6"/>
      <c r="E199" s="7" t="str">
        <f>IFERROR(IFERROR(VLOOKUP($A199,'3.0 Input│AMP'!$A$12:$Q$959,4,FALSE),VLOOKUP($A199,'3.1 Input│B&amp;T'!$A$13:$L$990,3,FALSE)),"-")</f>
        <v>-</v>
      </c>
      <c r="F199" s="38"/>
      <c r="G199" s="21">
        <f>IFERROR(VLOOKUP($A199,'3.0 Input│AMP'!$A$12:$Q$959,COLUMN(G199),FALSE),0)+IFERROR(VLOOKUP($A199,'3.1 Input│B&amp;T'!$A$13:$L$990,COLUMN(G199),FALSE),0)</f>
        <v>0</v>
      </c>
      <c r="H199" s="21">
        <f>IFERROR(VLOOKUP($A199,'3.0 Input│AMP'!$A$12:$Q$959,COLUMN(H199),FALSE),0)+IFERROR(VLOOKUP($A199,'3.1 Input│B&amp;T'!$A$13:$L$990,COLUMN(H199),FALSE),0)</f>
        <v>0</v>
      </c>
      <c r="I199" s="21">
        <f>IFERROR(VLOOKUP($A199,'3.0 Input│AMP'!$A$12:$Q$959,COLUMN(I199),FALSE),0)+IFERROR(VLOOKUP($A199,'3.1 Input│B&amp;T'!$A$13:$L$990,COLUMN(I199),FALSE),0)</f>
        <v>0</v>
      </c>
      <c r="J199" s="21">
        <f>IFERROR(VLOOKUP($A199,'3.0 Input│AMP'!$A$12:$Q$959,COLUMN(J199),FALSE),0)+IFERROR(VLOOKUP($A199,'3.1 Input│B&amp;T'!$A$13:$L$990,COLUMN(J199),FALSE),0)</f>
        <v>0</v>
      </c>
      <c r="K199" s="21">
        <f>IFERROR(VLOOKUP($A199,'3.0 Input│AMP'!$A$12:$Q$959,COLUMN(K199),FALSE),0)+IFERROR(VLOOKUP($A199,'3.1 Input│B&amp;T'!$A$13:$L$990,COLUMN(K199),FALSE),0)</f>
        <v>0</v>
      </c>
      <c r="L199" s="46">
        <f>IFERROR(VLOOKUP($A199,'3.0 Input│AMP'!$A$12:$Q$959,L$11,FALSE),0)+IFERROR(VLOOKUP($A199,'3.1 Input│B&amp;T'!$A$13:$O$990,COLUMN(L199),FALSE),0)</f>
        <v>0</v>
      </c>
      <c r="M199" s="46">
        <f>IFERROR(VLOOKUP($A199,'3.0 Input│AMP'!$A$12:$Q$959,M$11,FALSE),0)+IFERROR(VLOOKUP($A199,'3.1 Input│B&amp;T'!$A$13:$O$990,COLUMN(M199),FALSE),0)</f>
        <v>0</v>
      </c>
      <c r="N199" s="46">
        <f>IFERROR(VLOOKUP($A199,'3.0 Input│AMP'!$A$12:$Q$959,N$11,FALSE),0)+IFERROR(VLOOKUP($A199,'3.1 Input│B&amp;T'!$A$13:$O$990,COLUMN(N199),FALSE),0)+IFERROR(VLOOKUP($A199,'3.0 Input│AMP'!$A$12:$Q$959,N$11+1,FALSE),0)</f>
        <v>0</v>
      </c>
      <c r="O199" s="46">
        <f>IFERROR(VLOOKUP($A199,'3.0 Input│AMP'!$A$12:$Q$959,O$11,FALSE),0)+IFERROR(VLOOKUP($A199,'3.1 Input│B&amp;T'!$A$13:$O$990,COLUMN(O199),FALSE),0)</f>
        <v>0</v>
      </c>
      <c r="P199" s="11"/>
      <c r="Q199" s="28">
        <f t="shared" si="3"/>
        <v>0</v>
      </c>
      <c r="R199" s="13"/>
    </row>
    <row r="200" spans="1:18" x14ac:dyDescent="0.25">
      <c r="A200" s="7" t="str">
        <f>IF(MAX($A$13:A199)+1&gt;MAX('3.1 Input│B&amp;T'!$A$13:$A$990),"-",MAX($A$13:A199)+1)</f>
        <v>-</v>
      </c>
      <c r="B200" s="7" t="str">
        <f>CONCATENATE(IFERROR(VLOOKUP($A200,'3.0 Input│AMP'!$A$12:$Q$959,2,FALSE),""),IFERROR(VLOOKUP($A200,'3.1 Input│B&amp;T'!$A$13:$L$990,2,FALSE),""))</f>
        <v/>
      </c>
      <c r="C200" s="20" t="str">
        <f>IFERROR(IFERROR(VLOOKUP($A200,'3.0 Input│AMP'!$A$12:$Q$959,3,FALSE),VLOOKUP($A200,'3.1 Input│B&amp;T'!$A$13:$L$990,3,FALSE)),"-")</f>
        <v>-</v>
      </c>
      <c r="D200" s="6"/>
      <c r="E200" s="7" t="str">
        <f>IFERROR(IFERROR(VLOOKUP($A200,'3.0 Input│AMP'!$A$12:$Q$959,4,FALSE),VLOOKUP($A200,'3.1 Input│B&amp;T'!$A$13:$L$990,3,FALSE)),"-")</f>
        <v>-</v>
      </c>
      <c r="F200" s="38"/>
      <c r="G200" s="21">
        <f>IFERROR(VLOOKUP($A200,'3.0 Input│AMP'!$A$12:$Q$959,COLUMN(G200),FALSE),0)+IFERROR(VLOOKUP($A200,'3.1 Input│B&amp;T'!$A$13:$L$990,COLUMN(G200),FALSE),0)</f>
        <v>0</v>
      </c>
      <c r="H200" s="21">
        <f>IFERROR(VLOOKUP($A200,'3.0 Input│AMP'!$A$12:$Q$959,COLUMN(H200),FALSE),0)+IFERROR(VLOOKUP($A200,'3.1 Input│B&amp;T'!$A$13:$L$990,COLUMN(H200)-1,FALSE),0)</f>
        <v>0</v>
      </c>
      <c r="I200" s="21">
        <f>IFERROR(VLOOKUP($A200,'3.0 Input│AMP'!$A$12:$Q$959,COLUMN(I200),FALSE),0)+IFERROR(VLOOKUP($A200,'3.1 Input│B&amp;T'!$A$13:$L$990,COLUMN(I200)-1,FALSE),0)</f>
        <v>0</v>
      </c>
      <c r="J200" s="21">
        <f>IFERROR(VLOOKUP($A200,'3.0 Input│AMP'!$A$12:$Q$959,COLUMN(J200),FALSE),0)+IFERROR(VLOOKUP($A200,'3.1 Input│B&amp;T'!$A$13:$L$990,COLUMN(J200)-1,FALSE),0)</f>
        <v>0</v>
      </c>
      <c r="K200" s="21">
        <f>IFERROR(VLOOKUP($A200,'3.0 Input│AMP'!$A$12:$Q$959,COLUMN(K200),FALSE),0)+IFERROR(VLOOKUP($A200,'3.1 Input│B&amp;T'!$A$13:$L$990,COLUMN(K200)-1,FALSE),0)</f>
        <v>0</v>
      </c>
      <c r="L200" s="46">
        <f>IFERROR(VLOOKUP($A200,'3.0 Input│AMP'!$A$12:$Q$959,L$11,FALSE),0)+IFERROR(VLOOKUP($A200,'3.1 Input│B&amp;T'!$A$13:$O$990,COLUMN(L200),FALSE),0)</f>
        <v>0</v>
      </c>
      <c r="M200" s="46">
        <f>IFERROR(VLOOKUP($A200,'3.0 Input│AMP'!$A$12:$Q$959,M$11,FALSE),0)+IFERROR(VLOOKUP($A200,'3.1 Input│B&amp;T'!$A$13:$O$990,COLUMN(M200),FALSE),0)</f>
        <v>0</v>
      </c>
      <c r="N200" s="46">
        <f>IFERROR(VLOOKUP($A200,'3.0 Input│AMP'!$A$12:$Q$959,N$11,FALSE),0)+IFERROR(VLOOKUP($A200,'3.1 Input│B&amp;T'!$A$13:$O$990,COLUMN(N200),FALSE),0)+IFERROR(VLOOKUP($A200,'3.0 Input│AMP'!$A$12:$Q$959,N$11+1,FALSE),0)</f>
        <v>0</v>
      </c>
      <c r="O200" s="46">
        <f>IFERROR(VLOOKUP($A200,'3.0 Input│AMP'!$A$12:$Q$959,O$11,FALSE),0)+IFERROR(VLOOKUP($A200,'3.1 Input│B&amp;T'!$A$13:$O$990,COLUMN(O200),FALSE),0)</f>
        <v>0</v>
      </c>
      <c r="P200" s="11"/>
      <c r="Q200" s="28">
        <f t="shared" si="3"/>
        <v>0</v>
      </c>
      <c r="R200" s="13"/>
    </row>
    <row r="207" spans="1:18" x14ac:dyDescent="0.25">
      <c r="G207" s="51"/>
      <c r="H207" s="51"/>
      <c r="I207" s="50"/>
      <c r="J207" s="50"/>
    </row>
  </sheetData>
  <autoFilter ref="A12:O1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BEAFA8"/>
  </sheetPr>
  <dimension ref="A1:M200"/>
  <sheetViews>
    <sheetView topLeftCell="C1" zoomScale="85" zoomScaleNormal="85" workbookViewId="0">
      <selection activeCell="A92" sqref="A92:XFD92"/>
    </sheetView>
  </sheetViews>
  <sheetFormatPr defaultRowHeight="18" x14ac:dyDescent="0.25"/>
  <cols>
    <col min="1" max="1" width="3.81640625" style="13" customWidth="1"/>
    <col min="2" max="2" width="94.81640625" style="13" bestFit="1" customWidth="1"/>
    <col min="3" max="3" width="12.7265625" style="13" bestFit="1" customWidth="1"/>
    <col min="4" max="4" width="8.6328125" style="13" bestFit="1" customWidth="1"/>
    <col min="5" max="5" width="11.6328125" style="13" customWidth="1"/>
    <col min="6" max="6" width="12.1796875" style="13" customWidth="1"/>
    <col min="7" max="16384" width="8.7265625" style="13"/>
  </cols>
  <sheetData>
    <row r="1" spans="1:13" s="1" customFormat="1" ht="13.5" x14ac:dyDescent="0.25">
      <c r="H1" s="2"/>
    </row>
    <row r="2" spans="1:13" s="1" customFormat="1" ht="13.5" x14ac:dyDescent="0.25">
      <c r="H2" s="2"/>
    </row>
    <row r="3" spans="1:13" s="1" customFormat="1" ht="13.5" x14ac:dyDescent="0.25">
      <c r="H3" s="2"/>
    </row>
    <row r="4" spans="1:13" s="1" customFormat="1" ht="13.5" x14ac:dyDescent="0.25">
      <c r="H4" s="2"/>
    </row>
    <row r="5" spans="1:13" s="1" customFormat="1" ht="13.5" x14ac:dyDescent="0.25">
      <c r="H5" s="2"/>
    </row>
    <row r="6" spans="1:13" s="1" customFormat="1" ht="13.5" x14ac:dyDescent="0.25">
      <c r="H6" s="2"/>
    </row>
    <row r="7" spans="1:13" s="1" customFormat="1" ht="13.5" x14ac:dyDescent="0.25">
      <c r="H7" s="2"/>
    </row>
    <row r="8" spans="1:13" s="1" customFormat="1" ht="13.5" x14ac:dyDescent="0.25">
      <c r="H8" s="2"/>
    </row>
    <row r="9" spans="1:13" s="1" customFormat="1" ht="13.5" x14ac:dyDescent="0.25">
      <c r="H9" s="2"/>
    </row>
    <row r="11" spans="1:13" ht="20.25" x14ac:dyDescent="0.3">
      <c r="B11" s="4" t="str">
        <f ca="1">RIGHT(CELL("filename",B1),LEN(CELL("filename",B1))-FIND("]",CELL("filename",B1)))</f>
        <v>5.1 Calc│$ million</v>
      </c>
      <c r="C11" s="16" t="s">
        <v>80</v>
      </c>
      <c r="D11" s="16" t="b">
        <f>MAX(A13:A1000)=MAX('5.0 Calc│Forecast Projects'!A13:A1000)</f>
        <v>1</v>
      </c>
      <c r="F11" s="16" t="s">
        <v>81</v>
      </c>
      <c r="G11" s="16" t="b">
        <f>SUM(G13:G1000)=SUMPRODUCT($E$13:$E$1000,'5.0 Calc│Forecast Projects'!G13:G1000)</f>
        <v>1</v>
      </c>
      <c r="H11" s="16" t="b">
        <f>SUM(H13:H1000)=SUMPRODUCT($E$13:$E$1000,'5.0 Calc│Forecast Projects'!H13:H1000)</f>
        <v>1</v>
      </c>
      <c r="I11" s="16" t="b">
        <f>SUM(I13:I1000)=SUMPRODUCT($E$13:$E$1000,'5.0 Calc│Forecast Projects'!I13:I1000)</f>
        <v>1</v>
      </c>
      <c r="J11" s="16" t="b">
        <f>SUM(J13:J1000)=SUMPRODUCT($E$13:$E$1000,'5.0 Calc│Forecast Projects'!J13:J1000)</f>
        <v>1</v>
      </c>
      <c r="K11" s="16" t="b">
        <f>SUM(K13:K1000)=SUMPRODUCT($E$13:$E$1000,'5.0 Calc│Forecast Projects'!K13:K1000)</f>
        <v>1</v>
      </c>
    </row>
    <row r="12" spans="1:13" s="10" customFormat="1" ht="54" x14ac:dyDescent="0.25">
      <c r="A12" s="11" t="s">
        <v>3</v>
      </c>
      <c r="B12" s="11" t="s">
        <v>0</v>
      </c>
      <c r="C12" s="11" t="s">
        <v>2</v>
      </c>
      <c r="D12" s="11" t="s">
        <v>34</v>
      </c>
      <c r="E12" s="11" t="s">
        <v>32</v>
      </c>
      <c r="F12" s="13"/>
      <c r="G12" s="11">
        <f>'5.0 Calc│Forecast Projects'!G12</f>
        <v>2018</v>
      </c>
      <c r="H12" s="11">
        <f>'5.0 Calc│Forecast Projects'!H12</f>
        <v>2019</v>
      </c>
      <c r="I12" s="11">
        <f>'5.0 Calc│Forecast Projects'!I12</f>
        <v>2020</v>
      </c>
      <c r="J12" s="11">
        <f>'5.0 Calc│Forecast Projects'!J12</f>
        <v>2021</v>
      </c>
      <c r="K12" s="11">
        <f>'5.0 Calc│Forecast Projects'!K12</f>
        <v>2022</v>
      </c>
      <c r="M12" s="13"/>
    </row>
    <row r="13" spans="1:13" x14ac:dyDescent="0.25">
      <c r="A13" s="7">
        <f>'5.0 Calc│Forecast Projects'!A13</f>
        <v>1</v>
      </c>
      <c r="B13" s="7" t="str">
        <f>'5.0 Calc│Forecast Projects'!B13</f>
        <v>All CS buffer Air shutoff system for all compressors</v>
      </c>
      <c r="C13" s="20">
        <f>'5.0 Calc│Forecast Projects'!C13</f>
        <v>202</v>
      </c>
      <c r="D13" s="7">
        <f>VLOOKUP($A13,'5.0 Calc│Forecast Projects'!A13:O1000,4,FALSE)</f>
        <v>1</v>
      </c>
      <c r="E13" s="7">
        <f>D13/1000000</f>
        <v>9.9999999999999995E-7</v>
      </c>
      <c r="G13" s="19">
        <f>IFERROR('5.0 Calc│Forecast Projects'!G13*$E13,0)</f>
        <v>0.38173050666666675</v>
      </c>
      <c r="H13" s="19">
        <f>IFERROR('5.0 Calc│Forecast Projects'!H13*$E13,0)</f>
        <v>0.19086525333333335</v>
      </c>
      <c r="I13" s="19">
        <f>IFERROR('5.0 Calc│Forecast Projects'!I13*$E13,0)</f>
        <v>0</v>
      </c>
      <c r="J13" s="19">
        <f>IFERROR('5.0 Calc│Forecast Projects'!J13*$E13,0)</f>
        <v>0</v>
      </c>
      <c r="K13" s="19">
        <f>IFERROR('5.0 Calc│Forecast Projects'!K13*$E13,0)</f>
        <v>0</v>
      </c>
    </row>
    <row r="14" spans="1:13" x14ac:dyDescent="0.25">
      <c r="A14" s="7">
        <f>'5.0 Calc│Forecast Projects'!A14</f>
        <v>2</v>
      </c>
      <c r="B14" s="7" t="str">
        <f>'5.0 Calc│Forecast Projects'!B14</f>
        <v>WCS A Process Safety</v>
      </c>
      <c r="C14" s="20">
        <f>'5.0 Calc│Forecast Projects'!C14</f>
        <v>203</v>
      </c>
      <c r="D14" s="7">
        <f>VLOOKUP($A14,'5.0 Calc│Forecast Projects'!A14:O1001,4,FALSE)</f>
        <v>1</v>
      </c>
      <c r="E14" s="7">
        <f t="shared" ref="E14:E77" si="0">D14/1000000</f>
        <v>9.9999999999999995E-7</v>
      </c>
      <c r="G14" s="19">
        <f>IFERROR('5.0 Calc│Forecast Projects'!G14*$E14,0)</f>
        <v>0</v>
      </c>
      <c r="H14" s="19">
        <f>IFERROR('5.0 Calc│Forecast Projects'!H14*$E14,0)</f>
        <v>0</v>
      </c>
      <c r="I14" s="19">
        <f>IFERROR('5.0 Calc│Forecast Projects'!I14*$E14,0)</f>
        <v>1.04550576</v>
      </c>
      <c r="J14" s="19">
        <f>IFERROR('5.0 Calc│Forecast Projects'!J14*$E14,0)</f>
        <v>0</v>
      </c>
      <c r="K14" s="19">
        <f>IFERROR('5.0 Calc│Forecast Projects'!K14*$E14,0)</f>
        <v>0</v>
      </c>
    </row>
    <row r="15" spans="1:13" x14ac:dyDescent="0.25">
      <c r="A15" s="7">
        <f>'5.0 Calc│Forecast Projects'!A15</f>
        <v>3</v>
      </c>
      <c r="B15" s="7" t="str">
        <f>'5.0 Calc│Forecast Projects'!B15</f>
        <v>Brooklyn Compressor Station</v>
      </c>
      <c r="C15" s="20">
        <f>'5.0 Calc│Forecast Projects'!C15</f>
        <v>204</v>
      </c>
      <c r="D15" s="7">
        <f>VLOOKUP($A15,'5.0 Calc│Forecast Projects'!A15:O1002,4,FALSE)</f>
        <v>1</v>
      </c>
      <c r="E15" s="7">
        <f t="shared" si="0"/>
        <v>9.9999999999999995E-7</v>
      </c>
      <c r="G15" s="19">
        <f>IFERROR('5.0 Calc│Forecast Projects'!G15*$E15,0)</f>
        <v>0</v>
      </c>
      <c r="H15" s="19">
        <f>IFERROR('5.0 Calc│Forecast Projects'!H15*$E15,0)</f>
        <v>0</v>
      </c>
      <c r="I15" s="19">
        <f>IFERROR('5.0 Calc│Forecast Projects'!I15*$E15,0)</f>
        <v>2.2973622833333329</v>
      </c>
      <c r="J15" s="19">
        <f>IFERROR('5.0 Calc│Forecast Projects'!J15*$E15,0)</f>
        <v>2.2973622833333329</v>
      </c>
      <c r="K15" s="19">
        <f>IFERROR('5.0 Calc│Forecast Projects'!K15*$E15,0)</f>
        <v>2.2973622833333329</v>
      </c>
    </row>
    <row r="16" spans="1:13" x14ac:dyDescent="0.25">
      <c r="A16" s="7">
        <f>'5.0 Calc│Forecast Projects'!A16</f>
        <v>4</v>
      </c>
      <c r="B16" s="7" t="str">
        <f>'5.0 Calc│Forecast Projects'!B16</f>
        <v>Compressor Station Vent Stack Upgrade (BCS, WCS, GCS, SCS)</v>
      </c>
      <c r="C16" s="20">
        <f>'5.0 Calc│Forecast Projects'!C16</f>
        <v>205</v>
      </c>
      <c r="D16" s="7">
        <f>VLOOKUP($A16,'5.0 Calc│Forecast Projects'!A16:O1003,4,FALSE)</f>
        <v>1</v>
      </c>
      <c r="E16" s="7">
        <f t="shared" si="0"/>
        <v>9.9999999999999995E-7</v>
      </c>
      <c r="G16" s="19">
        <f>IFERROR('5.0 Calc│Forecast Projects'!G16*$E16,0)</f>
        <v>0</v>
      </c>
      <c r="H16" s="19">
        <f>IFERROR('5.0 Calc│Forecast Projects'!H16*$E16,0)</f>
        <v>0.33039771999999995</v>
      </c>
      <c r="I16" s="19">
        <f>IFERROR('5.0 Calc│Forecast Projects'!I16*$E16,0)</f>
        <v>0.33039771999999995</v>
      </c>
      <c r="J16" s="19">
        <f>IFERROR('5.0 Calc│Forecast Projects'!J16*$E16,0)</f>
        <v>0.33039771999999995</v>
      </c>
      <c r="K16" s="19">
        <f>IFERROR('5.0 Calc│Forecast Projects'!K16*$E16,0)</f>
        <v>0</v>
      </c>
    </row>
    <row r="17" spans="1:11" x14ac:dyDescent="0.25">
      <c r="A17" s="7">
        <f>'5.0 Calc│Forecast Projects'!A17</f>
        <v>5</v>
      </c>
      <c r="B17" s="7" t="str">
        <f>'5.0 Calc│Forecast Projects'!B17</f>
        <v>Longford Odorant Pump Power Gas Upgrade</v>
      </c>
      <c r="C17" s="20">
        <f>'5.0 Calc│Forecast Projects'!C17</f>
        <v>206</v>
      </c>
      <c r="D17" s="7">
        <f>VLOOKUP($A17,'5.0 Calc│Forecast Projects'!A17:O1004,4,FALSE)</f>
        <v>1</v>
      </c>
      <c r="E17" s="7">
        <f t="shared" si="0"/>
        <v>9.9999999999999995E-7</v>
      </c>
      <c r="G17" s="19">
        <f>IFERROR('5.0 Calc│Forecast Projects'!G17*$E17,0)</f>
        <v>7.5569200000000003E-2</v>
      </c>
      <c r="H17" s="19">
        <f>IFERROR('5.0 Calc│Forecast Projects'!H17*$E17,0)</f>
        <v>0</v>
      </c>
      <c r="I17" s="19">
        <f>IFERROR('5.0 Calc│Forecast Projects'!I17*$E17,0)</f>
        <v>0</v>
      </c>
      <c r="J17" s="19">
        <f>IFERROR('5.0 Calc│Forecast Projects'!J17*$E17,0)</f>
        <v>0</v>
      </c>
      <c r="K17" s="19">
        <f>IFERROR('5.0 Calc│Forecast Projects'!K17*$E17,0)</f>
        <v>0</v>
      </c>
    </row>
    <row r="18" spans="1:11" x14ac:dyDescent="0.25">
      <c r="A18" s="7">
        <f>'5.0 Calc│Forecast Projects'!A18</f>
        <v>6</v>
      </c>
      <c r="B18" s="7" t="str">
        <f>'5.0 Calc│Forecast Projects'!B18</f>
        <v>GCS compressor unit vent valves &amp; actuators replacement</v>
      </c>
      <c r="C18" s="20" t="str">
        <f>'5.0 Calc│Forecast Projects'!C18</f>
        <v>207a</v>
      </c>
      <c r="D18" s="7">
        <f>VLOOKUP($A18,'5.0 Calc│Forecast Projects'!A18:O1005,4,FALSE)</f>
        <v>1</v>
      </c>
      <c r="E18" s="7">
        <f t="shared" si="0"/>
        <v>9.9999999999999995E-7</v>
      </c>
      <c r="G18" s="19">
        <f>IFERROR('5.0 Calc│Forecast Projects'!G18*$E18,0)</f>
        <v>0.13939185999999998</v>
      </c>
      <c r="H18" s="19">
        <f>IFERROR('5.0 Calc│Forecast Projects'!H18*$E18,0)</f>
        <v>0</v>
      </c>
      <c r="I18" s="19">
        <f>IFERROR('5.0 Calc│Forecast Projects'!I18*$E18,0)</f>
        <v>0</v>
      </c>
      <c r="J18" s="19">
        <f>IFERROR('5.0 Calc│Forecast Projects'!J18*$E18,0)</f>
        <v>0</v>
      </c>
      <c r="K18" s="19">
        <f>IFERROR('5.0 Calc│Forecast Projects'!K18*$E18,0)</f>
        <v>0</v>
      </c>
    </row>
    <row r="19" spans="1:11" x14ac:dyDescent="0.25">
      <c r="A19" s="7">
        <f>'5.0 Calc│Forecast Projects'!A19</f>
        <v>7</v>
      </c>
      <c r="B19" s="7" t="str">
        <f>'5.0 Calc│Forecast Projects'!B19</f>
        <v>GCS unit discharge and station manifold check valves replacement</v>
      </c>
      <c r="C19" s="20" t="str">
        <f>'5.0 Calc│Forecast Projects'!C19</f>
        <v>207b</v>
      </c>
      <c r="D19" s="7">
        <f>VLOOKUP($A19,'5.0 Calc│Forecast Projects'!A19:O1006,4,FALSE)</f>
        <v>1</v>
      </c>
      <c r="E19" s="7">
        <f t="shared" si="0"/>
        <v>9.9999999999999995E-7</v>
      </c>
      <c r="G19" s="19">
        <f>IFERROR('5.0 Calc│Forecast Projects'!G19*$E19,0)</f>
        <v>0</v>
      </c>
      <c r="H19" s="19">
        <f>IFERROR('5.0 Calc│Forecast Projects'!H19*$E19,0)</f>
        <v>0</v>
      </c>
      <c r="I19" s="19">
        <f>IFERROR('5.0 Calc│Forecast Projects'!I19*$E19,0)</f>
        <v>0.90195334000000005</v>
      </c>
      <c r="J19" s="19">
        <f>IFERROR('5.0 Calc│Forecast Projects'!J19*$E19,0)</f>
        <v>0</v>
      </c>
      <c r="K19" s="19">
        <f>IFERROR('5.0 Calc│Forecast Projects'!K19*$E19,0)</f>
        <v>0</v>
      </c>
    </row>
    <row r="20" spans="1:11" x14ac:dyDescent="0.25">
      <c r="A20" s="7">
        <f>'5.0 Calc│Forecast Projects'!A20</f>
        <v>8</v>
      </c>
      <c r="B20" s="7" t="str">
        <f>'5.0 Calc│Forecast Projects'!B20</f>
        <v>GCS Decomm &amp; removal of turbine oil reservoir &amp; auto fill system</v>
      </c>
      <c r="C20" s="20" t="str">
        <f>'5.0 Calc│Forecast Projects'!C20</f>
        <v>207c</v>
      </c>
      <c r="D20" s="7">
        <f>VLOOKUP($A20,'5.0 Calc│Forecast Projects'!A20:O1007,4,FALSE)</f>
        <v>1</v>
      </c>
      <c r="E20" s="7">
        <f t="shared" si="0"/>
        <v>9.9999999999999995E-7</v>
      </c>
      <c r="G20" s="19">
        <f>IFERROR('5.0 Calc│Forecast Projects'!G20*$E20,0)</f>
        <v>0</v>
      </c>
      <c r="H20" s="19">
        <f>IFERROR('5.0 Calc│Forecast Projects'!H20*$E20,0)</f>
        <v>8.7971739999999993E-2</v>
      </c>
      <c r="I20" s="19">
        <f>IFERROR('5.0 Calc│Forecast Projects'!I20*$E20,0)</f>
        <v>0</v>
      </c>
      <c r="J20" s="19">
        <f>IFERROR('5.0 Calc│Forecast Projects'!J20*$E20,0)</f>
        <v>0</v>
      </c>
      <c r="K20" s="19">
        <f>IFERROR('5.0 Calc│Forecast Projects'!K20*$E20,0)</f>
        <v>0</v>
      </c>
    </row>
    <row r="21" spans="1:11" x14ac:dyDescent="0.25">
      <c r="A21" s="7">
        <f>'5.0 Calc│Forecast Projects'!A21</f>
        <v>9</v>
      </c>
      <c r="B21" s="7" t="str">
        <f>'5.0 Calc│Forecast Projects'!B21</f>
        <v>BCS Instrument Air reliability upgrade</v>
      </c>
      <c r="C21" s="20">
        <f>'5.0 Calc│Forecast Projects'!C21</f>
        <v>208</v>
      </c>
      <c r="D21" s="7">
        <f>VLOOKUP($A21,'5.0 Calc│Forecast Projects'!A21:O1008,4,FALSE)</f>
        <v>1</v>
      </c>
      <c r="E21" s="7">
        <f t="shared" si="0"/>
        <v>9.9999999999999995E-7</v>
      </c>
      <c r="G21" s="19">
        <f>IFERROR('5.0 Calc│Forecast Projects'!G21*$E21,0)</f>
        <v>9.3782899999999988E-2</v>
      </c>
      <c r="H21" s="19">
        <f>IFERROR('5.0 Calc│Forecast Projects'!H21*$E21,0)</f>
        <v>0</v>
      </c>
      <c r="I21" s="19">
        <f>IFERROR('5.0 Calc│Forecast Projects'!I21*$E21,0)</f>
        <v>0</v>
      </c>
      <c r="J21" s="19">
        <f>IFERROR('5.0 Calc│Forecast Projects'!J21*$E21,0)</f>
        <v>0</v>
      </c>
      <c r="K21" s="19">
        <f>IFERROR('5.0 Calc│Forecast Projects'!K21*$E21,0)</f>
        <v>0</v>
      </c>
    </row>
    <row r="22" spans="1:11" x14ac:dyDescent="0.25">
      <c r="A22" s="7">
        <f>'5.0 Calc│Forecast Projects'!A22</f>
        <v>10</v>
      </c>
      <c r="B22" s="7" t="str">
        <f>'5.0 Calc│Forecast Projects'!B22</f>
        <v>Compressor lagging and pipe coating replacement (expand to GCS, Springhurst/BCS12/WCS A/WCS B, Euroa)</v>
      </c>
      <c r="C22" s="20">
        <f>'5.0 Calc│Forecast Projects'!C22</f>
        <v>209</v>
      </c>
      <c r="D22" s="7">
        <f>VLOOKUP($A22,'5.0 Calc│Forecast Projects'!A22:O1009,4,FALSE)</f>
        <v>1</v>
      </c>
      <c r="E22" s="7">
        <f t="shared" si="0"/>
        <v>9.9999999999999995E-7</v>
      </c>
      <c r="G22" s="19">
        <f>IFERROR('5.0 Calc│Forecast Projects'!G22*$E22,0)</f>
        <v>0.14491874999999999</v>
      </c>
      <c r="H22" s="19">
        <f>IFERROR('5.0 Calc│Forecast Projects'!H22*$E22,0)</f>
        <v>0.14491874999999999</v>
      </c>
      <c r="I22" s="19">
        <f>IFERROR('5.0 Calc│Forecast Projects'!I22*$E22,0)</f>
        <v>0.14491874999999999</v>
      </c>
      <c r="J22" s="19">
        <f>IFERROR('5.0 Calc│Forecast Projects'!J22*$E22,0)</f>
        <v>0.14491874999999999</v>
      </c>
      <c r="K22" s="19">
        <f>IFERROR('5.0 Calc│Forecast Projects'!K22*$E22,0)</f>
        <v>0.14491874999999999</v>
      </c>
    </row>
    <row r="23" spans="1:11" x14ac:dyDescent="0.25">
      <c r="A23" s="7">
        <f>'5.0 Calc│Forecast Projects'!A23</f>
        <v>11</v>
      </c>
      <c r="B23" s="7" t="str">
        <f>'5.0 Calc│Forecast Projects'!B23</f>
        <v>Storage shed-Dandenong, Wollert &amp; Springhurst</v>
      </c>
      <c r="C23" s="20">
        <f>'5.0 Calc│Forecast Projects'!C23</f>
        <v>210</v>
      </c>
      <c r="D23" s="7">
        <f>VLOOKUP($A23,'5.0 Calc│Forecast Projects'!A23:O1010,4,FALSE)</f>
        <v>1</v>
      </c>
      <c r="E23" s="7">
        <f t="shared" si="0"/>
        <v>9.9999999999999995E-7</v>
      </c>
      <c r="G23" s="19">
        <f>IFERROR('5.0 Calc│Forecast Projects'!G23*$E23,0)</f>
        <v>0</v>
      </c>
      <c r="H23" s="19">
        <f>IFERROR('5.0 Calc│Forecast Projects'!H23*$E23,0)</f>
        <v>0.64876699999999998</v>
      </c>
      <c r="I23" s="19">
        <f>IFERROR('5.0 Calc│Forecast Projects'!I23*$E23,0)</f>
        <v>0.64876699999999998</v>
      </c>
      <c r="J23" s="19">
        <f>IFERROR('5.0 Calc│Forecast Projects'!J23*$E23,0)</f>
        <v>0.64876699999999998</v>
      </c>
      <c r="K23" s="19">
        <f>IFERROR('5.0 Calc│Forecast Projects'!K23*$E23,0)</f>
        <v>0</v>
      </c>
    </row>
    <row r="24" spans="1:11" x14ac:dyDescent="0.25">
      <c r="A24" s="7">
        <f>'5.0 Calc│Forecast Projects'!A24</f>
        <v>12</v>
      </c>
      <c r="B24" s="7" t="str">
        <f>'5.0 Calc│Forecast Projects'!B24</f>
        <v>Iona CS aftercooler augmentation</v>
      </c>
      <c r="C24" s="20">
        <f>'5.0 Calc│Forecast Projects'!C24</f>
        <v>211</v>
      </c>
      <c r="D24" s="7">
        <f>VLOOKUP($A24,'5.0 Calc│Forecast Projects'!A24:O1011,4,FALSE)</f>
        <v>1</v>
      </c>
      <c r="E24" s="7">
        <f t="shared" si="0"/>
        <v>9.9999999999999995E-7</v>
      </c>
      <c r="G24" s="19">
        <f>IFERROR('5.0 Calc│Forecast Projects'!G24*$E24,0)</f>
        <v>0</v>
      </c>
      <c r="H24" s="19">
        <f>IFERROR('5.0 Calc│Forecast Projects'!H24*$E24,0)</f>
        <v>0</v>
      </c>
      <c r="I24" s="19">
        <f>IFERROR('5.0 Calc│Forecast Projects'!I24*$E24,0)</f>
        <v>0</v>
      </c>
      <c r="J24" s="19">
        <f>IFERROR('5.0 Calc│Forecast Projects'!J24*$E24,0)</f>
        <v>1.6563414000000001</v>
      </c>
      <c r="K24" s="19">
        <f>IFERROR('5.0 Calc│Forecast Projects'!K24*$E24,0)</f>
        <v>0</v>
      </c>
    </row>
    <row r="25" spans="1:11" x14ac:dyDescent="0.25">
      <c r="A25" s="7">
        <f>'5.0 Calc│Forecast Projects'!A25</f>
        <v>13</v>
      </c>
      <c r="B25" s="7" t="str">
        <f>'5.0 Calc│Forecast Projects'!B25</f>
        <v>Battery replacement</v>
      </c>
      <c r="C25" s="20">
        <f>'5.0 Calc│Forecast Projects'!C25</f>
        <v>212</v>
      </c>
      <c r="D25" s="7">
        <f>VLOOKUP($A25,'5.0 Calc│Forecast Projects'!A25:O1012,4,FALSE)</f>
        <v>1</v>
      </c>
      <c r="E25" s="7">
        <f t="shared" si="0"/>
        <v>9.9999999999999995E-7</v>
      </c>
      <c r="G25" s="19">
        <f>IFERROR('5.0 Calc│Forecast Projects'!G25*$E25,0)</f>
        <v>7.0284199999999977E-2</v>
      </c>
      <c r="H25" s="19">
        <f>IFERROR('5.0 Calc│Forecast Projects'!H25*$E25,0)</f>
        <v>7.0284199999999977E-2</v>
      </c>
      <c r="I25" s="19">
        <f>IFERROR('5.0 Calc│Forecast Projects'!I25*$E25,0)</f>
        <v>7.0284199999999977E-2</v>
      </c>
      <c r="J25" s="19">
        <f>IFERROR('5.0 Calc│Forecast Projects'!J25*$E25,0)</f>
        <v>7.0284199999999977E-2</v>
      </c>
      <c r="K25" s="19">
        <f>IFERROR('5.0 Calc│Forecast Projects'!K25*$E25,0)</f>
        <v>7.0284199999999977E-2</v>
      </c>
    </row>
    <row r="26" spans="1:11" x14ac:dyDescent="0.25">
      <c r="A26" s="7">
        <f>'5.0 Calc│Forecast Projects'!A26</f>
        <v>14</v>
      </c>
      <c r="B26" s="7" t="str">
        <f>'5.0 Calc│Forecast Projects'!B26</f>
        <v>Wollert CG Instrument Air Conversion</v>
      </c>
      <c r="C26" s="20">
        <f>'5.0 Calc│Forecast Projects'!C26</f>
        <v>216</v>
      </c>
      <c r="D26" s="7">
        <f>VLOOKUP($A26,'5.0 Calc│Forecast Projects'!A26:O1013,4,FALSE)</f>
        <v>1</v>
      </c>
      <c r="E26" s="7">
        <f t="shared" si="0"/>
        <v>9.9999999999999995E-7</v>
      </c>
      <c r="G26" s="19">
        <f>IFERROR('5.0 Calc│Forecast Projects'!G26*$E26,0)</f>
        <v>0</v>
      </c>
      <c r="H26" s="19">
        <f>IFERROR('5.0 Calc│Forecast Projects'!H26*$E26,0)</f>
        <v>0</v>
      </c>
      <c r="I26" s="19">
        <f>IFERROR('5.0 Calc│Forecast Projects'!I26*$E26,0)</f>
        <v>0</v>
      </c>
      <c r="J26" s="19">
        <f>IFERROR('5.0 Calc│Forecast Projects'!J26*$E26,0)</f>
        <v>0.50424650999999998</v>
      </c>
      <c r="K26" s="19">
        <f>IFERROR('5.0 Calc│Forecast Projects'!K26*$E26,0)</f>
        <v>0</v>
      </c>
    </row>
    <row r="27" spans="1:11" x14ac:dyDescent="0.25">
      <c r="A27" s="7">
        <f>'5.0 Calc│Forecast Projects'!A27</f>
        <v>15</v>
      </c>
      <c r="B27" s="7" t="str">
        <f>'5.0 Calc│Forecast Projects'!B27</f>
        <v>Pit installation on LV03 bypass valves on T33</v>
      </c>
      <c r="C27" s="20">
        <f>'5.0 Calc│Forecast Projects'!C27</f>
        <v>220</v>
      </c>
      <c r="D27" s="7">
        <f>VLOOKUP($A27,'5.0 Calc│Forecast Projects'!A27:O1014,4,FALSE)</f>
        <v>1</v>
      </c>
      <c r="E27" s="7">
        <f t="shared" si="0"/>
        <v>9.9999999999999995E-7</v>
      </c>
      <c r="G27" s="19">
        <f>IFERROR('5.0 Calc│Forecast Projects'!G27*$E27,0)</f>
        <v>0</v>
      </c>
      <c r="H27" s="19">
        <f>IFERROR('5.0 Calc│Forecast Projects'!H27*$E27,0)</f>
        <v>0</v>
      </c>
      <c r="I27" s="19">
        <f>IFERROR('5.0 Calc│Forecast Projects'!I27*$E27,0)</f>
        <v>0.23085999999999998</v>
      </c>
      <c r="J27" s="19">
        <f>IFERROR('5.0 Calc│Forecast Projects'!J27*$E27,0)</f>
        <v>0</v>
      </c>
      <c r="K27" s="19">
        <f>IFERROR('5.0 Calc│Forecast Projects'!K27*$E27,0)</f>
        <v>0</v>
      </c>
    </row>
    <row r="28" spans="1:11" x14ac:dyDescent="0.25">
      <c r="A28" s="7">
        <f>'5.0 Calc│Forecast Projects'!A28</f>
        <v>16</v>
      </c>
      <c r="B28" s="7" t="str">
        <f>'5.0 Calc│Forecast Projects'!B28</f>
        <v>Dandenong water supply &amp; fire main modification</v>
      </c>
      <c r="C28" s="20">
        <f>'5.0 Calc│Forecast Projects'!C28</f>
        <v>223</v>
      </c>
      <c r="D28" s="7">
        <f>VLOOKUP($A28,'5.0 Calc│Forecast Projects'!A28:O1015,4,FALSE)</f>
        <v>1</v>
      </c>
      <c r="E28" s="7">
        <f t="shared" si="0"/>
        <v>9.9999999999999995E-7</v>
      </c>
      <c r="G28" s="19">
        <f>IFERROR('5.0 Calc│Forecast Projects'!G28*$E28,0)</f>
        <v>0.32417840000000003</v>
      </c>
      <c r="H28" s="19">
        <f>IFERROR('5.0 Calc│Forecast Projects'!H28*$E28,0)</f>
        <v>0</v>
      </c>
      <c r="I28" s="19">
        <f>IFERROR('5.0 Calc│Forecast Projects'!I28*$E28,0)</f>
        <v>0</v>
      </c>
      <c r="J28" s="19">
        <f>IFERROR('5.0 Calc│Forecast Projects'!J28*$E28,0)</f>
        <v>0</v>
      </c>
      <c r="K28" s="19">
        <f>IFERROR('5.0 Calc│Forecast Projects'!K28*$E28,0)</f>
        <v>0</v>
      </c>
    </row>
    <row r="29" spans="1:11" x14ac:dyDescent="0.25">
      <c r="A29" s="7">
        <f>'5.0 Calc│Forecast Projects'!A29</f>
        <v>17</v>
      </c>
      <c r="B29" s="7" t="str">
        <f>'5.0 Calc│Forecast Projects'!B29</f>
        <v>Culcairn Injection Gas Quality equipment</v>
      </c>
      <c r="C29" s="20">
        <f>'5.0 Calc│Forecast Projects'!C29</f>
        <v>224</v>
      </c>
      <c r="D29" s="7">
        <f>VLOOKUP($A29,'5.0 Calc│Forecast Projects'!A29:O1016,4,FALSE)</f>
        <v>1</v>
      </c>
      <c r="E29" s="7">
        <f t="shared" si="0"/>
        <v>9.9999999999999995E-7</v>
      </c>
      <c r="G29" s="19">
        <f>IFERROR('5.0 Calc│Forecast Projects'!G29*$E29,0)</f>
        <v>0.97396039999999984</v>
      </c>
      <c r="H29" s="19">
        <f>IFERROR('5.0 Calc│Forecast Projects'!H29*$E29,0)</f>
        <v>0</v>
      </c>
      <c r="I29" s="19">
        <f>IFERROR('5.0 Calc│Forecast Projects'!I29*$E29,0)</f>
        <v>0</v>
      </c>
      <c r="J29" s="19">
        <f>IFERROR('5.0 Calc│Forecast Projects'!J29*$E29,0)</f>
        <v>0</v>
      </c>
      <c r="K29" s="19">
        <f>IFERROR('5.0 Calc│Forecast Projects'!K29*$E29,0)</f>
        <v>0</v>
      </c>
    </row>
    <row r="30" spans="1:11" x14ac:dyDescent="0.25">
      <c r="A30" s="7">
        <f>'5.0 Calc│Forecast Projects'!A30</f>
        <v>18</v>
      </c>
      <c r="B30" s="7" t="str">
        <f>'5.0 Calc│Forecast Projects'!B30</f>
        <v>Positioner Replacement</v>
      </c>
      <c r="C30" s="20">
        <f>'5.0 Calc│Forecast Projects'!C30</f>
        <v>225</v>
      </c>
      <c r="D30" s="7">
        <f>VLOOKUP($A30,'5.0 Calc│Forecast Projects'!A30:O1017,4,FALSE)</f>
        <v>1</v>
      </c>
      <c r="E30" s="7">
        <f t="shared" si="0"/>
        <v>9.9999999999999995E-7</v>
      </c>
      <c r="G30" s="19">
        <f>IFERROR('5.0 Calc│Forecast Projects'!G30*$E30,0)</f>
        <v>0.10149495999999997</v>
      </c>
      <c r="H30" s="19">
        <f>IFERROR('5.0 Calc│Forecast Projects'!H30*$E30,0)</f>
        <v>0.10149495999999997</v>
      </c>
      <c r="I30" s="19">
        <f>IFERROR('5.0 Calc│Forecast Projects'!I30*$E30,0)</f>
        <v>0.10149495999999997</v>
      </c>
      <c r="J30" s="19">
        <f>IFERROR('5.0 Calc│Forecast Projects'!J30*$E30,0)</f>
        <v>0.10149495999999997</v>
      </c>
      <c r="K30" s="19">
        <f>IFERROR('5.0 Calc│Forecast Projects'!K30*$E30,0)</f>
        <v>0.10149495999999997</v>
      </c>
    </row>
    <row r="31" spans="1:11" x14ac:dyDescent="0.25">
      <c r="A31" s="7">
        <f>'5.0 Calc│Forecast Projects'!A31</f>
        <v>19</v>
      </c>
      <c r="B31" s="7" t="str">
        <f>'5.0 Calc│Forecast Projects'!B31</f>
        <v>VTS Safety Management Study aerial photography</v>
      </c>
      <c r="C31" s="20">
        <f>'5.0 Calc│Forecast Projects'!C31</f>
        <v>227</v>
      </c>
      <c r="D31" s="7">
        <f>VLOOKUP($A31,'5.0 Calc│Forecast Projects'!A31:O1018,4,FALSE)</f>
        <v>1</v>
      </c>
      <c r="E31" s="7">
        <f t="shared" si="0"/>
        <v>9.9999999999999995E-7</v>
      </c>
      <c r="G31" s="19">
        <f>IFERROR('5.0 Calc│Forecast Projects'!G31*$E31,0)</f>
        <v>0.1624661261538462</v>
      </c>
      <c r="H31" s="19">
        <f>IFERROR('5.0 Calc│Forecast Projects'!H31*$E31,0)</f>
        <v>2.7805938461538462E-3</v>
      </c>
      <c r="I31" s="19">
        <f>IFERROR('5.0 Calc│Forecast Projects'!I31*$E31,0)</f>
        <v>0</v>
      </c>
      <c r="J31" s="19">
        <f>IFERROR('5.0 Calc│Forecast Projects'!J31*$E31,0)</f>
        <v>0</v>
      </c>
      <c r="K31" s="19">
        <f>IFERROR('5.0 Calc│Forecast Projects'!K31*$E31,0)</f>
        <v>0</v>
      </c>
    </row>
    <row r="32" spans="1:11" x14ac:dyDescent="0.25">
      <c r="A32" s="7">
        <f>'5.0 Calc│Forecast Projects'!A32</f>
        <v>20</v>
      </c>
      <c r="B32" s="7" t="str">
        <f>'5.0 Calc│Forecast Projects'!B32</f>
        <v>BLP Safety Measures for High Consequence areas-(urban growth, fracture control)</v>
      </c>
      <c r="C32" s="20" t="str">
        <f>'5.0 Calc│Forecast Projects'!C32</f>
        <v>230b</v>
      </c>
      <c r="D32" s="7">
        <f>VLOOKUP($A32,'5.0 Calc│Forecast Projects'!A32:O1019,4,FALSE)</f>
        <v>1</v>
      </c>
      <c r="E32" s="7">
        <f t="shared" si="0"/>
        <v>9.9999999999999995E-7</v>
      </c>
      <c r="G32" s="19">
        <f>IFERROR('5.0 Calc│Forecast Projects'!G32*$E32,0)</f>
        <v>0</v>
      </c>
      <c r="H32" s="19">
        <f>IFERROR('5.0 Calc│Forecast Projects'!H32*$E32,0)</f>
        <v>2.492</v>
      </c>
      <c r="I32" s="19">
        <f>IFERROR('5.0 Calc│Forecast Projects'!I32*$E32,0)</f>
        <v>0</v>
      </c>
      <c r="J32" s="19">
        <f>IFERROR('5.0 Calc│Forecast Projects'!J32*$E32,0)</f>
        <v>0</v>
      </c>
      <c r="K32" s="19">
        <f>IFERROR('5.0 Calc│Forecast Projects'!K32*$E32,0)</f>
        <v>1.869</v>
      </c>
    </row>
    <row r="33" spans="1:11" x14ac:dyDescent="0.25">
      <c r="A33" s="7">
        <f>'5.0 Calc│Forecast Projects'!A33</f>
        <v>21</v>
      </c>
      <c r="B33" s="7" t="str">
        <f>'5.0 Calc│Forecast Projects'!B33</f>
        <v>WOP Safety Measures for High Consequence areas-(urban growth, fracture control)</v>
      </c>
      <c r="C33" s="20" t="str">
        <f>'5.0 Calc│Forecast Projects'!C33</f>
        <v>230c</v>
      </c>
      <c r="D33" s="7">
        <f>VLOOKUP($A33,'5.0 Calc│Forecast Projects'!A33:O1020,4,FALSE)</f>
        <v>1</v>
      </c>
      <c r="E33" s="7">
        <f t="shared" si="0"/>
        <v>9.9999999999999995E-7</v>
      </c>
      <c r="G33" s="19">
        <f>IFERROR('5.0 Calc│Forecast Projects'!G33*$E33,0)</f>
        <v>1.1199999999999999</v>
      </c>
      <c r="H33" s="19">
        <f>IFERROR('5.0 Calc│Forecast Projects'!H33*$E33,0)</f>
        <v>0</v>
      </c>
      <c r="I33" s="19">
        <f>IFERROR('5.0 Calc│Forecast Projects'!I33*$E33,0)</f>
        <v>0</v>
      </c>
      <c r="J33" s="19">
        <f>IFERROR('5.0 Calc│Forecast Projects'!J33*$E33,0)</f>
        <v>0</v>
      </c>
      <c r="K33" s="19">
        <f>IFERROR('5.0 Calc│Forecast Projects'!K33*$E33,0)</f>
        <v>0</v>
      </c>
    </row>
    <row r="34" spans="1:11" x14ac:dyDescent="0.25">
      <c r="A34" s="7">
        <f>'5.0 Calc│Forecast Projects'!A34</f>
        <v>22</v>
      </c>
      <c r="B34" s="7" t="str">
        <f>'5.0 Calc│Forecast Projects'!B34</f>
        <v>ILP Safety Measures for High Consequence areas-(urban growth, fracture control)</v>
      </c>
      <c r="C34" s="20" t="str">
        <f>'5.0 Calc│Forecast Projects'!C34</f>
        <v>230e</v>
      </c>
      <c r="D34" s="7">
        <f>VLOOKUP($A34,'5.0 Calc│Forecast Projects'!A34:O1021,4,FALSE)</f>
        <v>1</v>
      </c>
      <c r="E34" s="7">
        <f t="shared" si="0"/>
        <v>9.9999999999999995E-7</v>
      </c>
      <c r="G34" s="19">
        <f>IFERROR('5.0 Calc│Forecast Projects'!G34*$E34,0)</f>
        <v>2.700062666666667E-2</v>
      </c>
      <c r="H34" s="19">
        <f>IFERROR('5.0 Calc│Forecast Projects'!H34*$E34,0)</f>
        <v>2.8057293333333337E-2</v>
      </c>
      <c r="I34" s="19">
        <f>IFERROR('5.0 Calc│Forecast Projects'!I34*$E34,0)</f>
        <v>0</v>
      </c>
      <c r="J34" s="19">
        <f>IFERROR('5.0 Calc│Forecast Projects'!J34*$E34,0)</f>
        <v>0</v>
      </c>
      <c r="K34" s="19">
        <f>IFERROR('5.0 Calc│Forecast Projects'!K34*$E34,0)</f>
        <v>0</v>
      </c>
    </row>
    <row r="35" spans="1:11" x14ac:dyDescent="0.25">
      <c r="A35" s="7">
        <f>'5.0 Calc│Forecast Projects'!A35</f>
        <v>23</v>
      </c>
      <c r="B35" s="7" t="str">
        <f>'5.0 Calc│Forecast Projects'!B35</f>
        <v>Turbine Overhauls</v>
      </c>
      <c r="C35" s="20">
        <f>'5.0 Calc│Forecast Projects'!C35</f>
        <v>235</v>
      </c>
      <c r="D35" s="7">
        <f>VLOOKUP($A35,'5.0 Calc│Forecast Projects'!A35:O1022,4,FALSE)</f>
        <v>1</v>
      </c>
      <c r="E35" s="7">
        <f t="shared" si="0"/>
        <v>9.9999999999999995E-7</v>
      </c>
      <c r="G35" s="19">
        <f>IFERROR('5.0 Calc│Forecast Projects'!G35*$E35,0)</f>
        <v>0</v>
      </c>
      <c r="H35" s="19">
        <f>IFERROR('5.0 Calc│Forecast Projects'!H35*$E35,0)</f>
        <v>0</v>
      </c>
      <c r="I35" s="19">
        <f>IFERROR('5.0 Calc│Forecast Projects'!I35*$E35,0)</f>
        <v>0</v>
      </c>
      <c r="J35" s="19">
        <f>IFERROR('5.0 Calc│Forecast Projects'!J35*$E35,0)</f>
        <v>1.0045945846153843</v>
      </c>
      <c r="K35" s="19">
        <f>IFERROR('5.0 Calc│Forecast Projects'!K35*$E35,0)</f>
        <v>3.5943962153846156</v>
      </c>
    </row>
    <row r="36" spans="1:11" x14ac:dyDescent="0.25">
      <c r="A36" s="7">
        <f>'5.0 Calc│Forecast Projects'!A36</f>
        <v>24</v>
      </c>
      <c r="B36" s="7" t="str">
        <f>'5.0 Calc│Forecast Projects'!B36</f>
        <v>Iona CS Automation replacement</v>
      </c>
      <c r="C36" s="20">
        <f>'5.0 Calc│Forecast Projects'!C36</f>
        <v>236</v>
      </c>
      <c r="D36" s="7">
        <f>VLOOKUP($A36,'5.0 Calc│Forecast Projects'!A36:O1023,4,FALSE)</f>
        <v>1</v>
      </c>
      <c r="E36" s="7">
        <f t="shared" si="0"/>
        <v>9.9999999999999995E-7</v>
      </c>
      <c r="G36" s="19">
        <f>IFERROR('5.0 Calc│Forecast Projects'!G36*$E36,0)</f>
        <v>0</v>
      </c>
      <c r="H36" s="19">
        <f>IFERROR('5.0 Calc│Forecast Projects'!H36*$E36,0)</f>
        <v>0</v>
      </c>
      <c r="I36" s="19">
        <f>IFERROR('5.0 Calc│Forecast Projects'!I36*$E36,0)</f>
        <v>1.1734115400000003</v>
      </c>
      <c r="J36" s="19">
        <f>IFERROR('5.0 Calc│Forecast Projects'!J36*$E36,0)</f>
        <v>0</v>
      </c>
      <c r="K36" s="19">
        <f>IFERROR('5.0 Calc│Forecast Projects'!K36*$E36,0)</f>
        <v>0</v>
      </c>
    </row>
    <row r="37" spans="1:11" x14ac:dyDescent="0.25">
      <c r="A37" s="7">
        <f>'5.0 Calc│Forecast Projects'!A37</f>
        <v>25</v>
      </c>
      <c r="B37" s="7" t="str">
        <f>'5.0 Calc│Forecast Projects'!B37</f>
        <v>GCS Control Room and Unit Enclosure 1,2,3&amp;4 Fire Suppression System</v>
      </c>
      <c r="C37" s="20" t="str">
        <f>'5.0 Calc│Forecast Projects'!C37</f>
        <v>237a</v>
      </c>
      <c r="D37" s="7">
        <f>VLOOKUP($A37,'5.0 Calc│Forecast Projects'!A37:O1024,4,FALSE)</f>
        <v>1</v>
      </c>
      <c r="E37" s="7">
        <f t="shared" si="0"/>
        <v>9.9999999999999995E-7</v>
      </c>
      <c r="G37" s="19">
        <f>IFERROR('5.0 Calc│Forecast Projects'!G37*$E37,0)</f>
        <v>0.26855894729999996</v>
      </c>
      <c r="H37" s="19">
        <f>IFERROR('5.0 Calc│Forecast Projects'!H37*$E37,0)</f>
        <v>0</v>
      </c>
      <c r="I37" s="19">
        <f>IFERROR('5.0 Calc│Forecast Projects'!I37*$E37,0)</f>
        <v>0</v>
      </c>
      <c r="J37" s="19">
        <f>IFERROR('5.0 Calc│Forecast Projects'!J37*$E37,0)</f>
        <v>0</v>
      </c>
      <c r="K37" s="19">
        <f>IFERROR('5.0 Calc│Forecast Projects'!K37*$E37,0)</f>
        <v>0</v>
      </c>
    </row>
    <row r="38" spans="1:11" x14ac:dyDescent="0.25">
      <c r="A38" s="7">
        <f>'5.0 Calc│Forecast Projects'!A38</f>
        <v>26</v>
      </c>
      <c r="B38" s="7" t="str">
        <f>'5.0 Calc│Forecast Projects'!B38</f>
        <v>BCS MCC Room Fire Suppression System</v>
      </c>
      <c r="C38" s="20" t="str">
        <f>'5.0 Calc│Forecast Projects'!C38</f>
        <v>237b</v>
      </c>
      <c r="D38" s="7">
        <f>VLOOKUP($A38,'5.0 Calc│Forecast Projects'!A38:O1025,4,FALSE)</f>
        <v>1</v>
      </c>
      <c r="E38" s="7">
        <f t="shared" si="0"/>
        <v>9.9999999999999995E-7</v>
      </c>
      <c r="G38" s="19">
        <f>IFERROR('5.0 Calc│Forecast Projects'!G38*$E38,0)</f>
        <v>0</v>
      </c>
      <c r="H38" s="19">
        <f>IFERROR('5.0 Calc│Forecast Projects'!H38*$E38,0)</f>
        <v>0</v>
      </c>
      <c r="I38" s="19">
        <f>IFERROR('5.0 Calc│Forecast Projects'!I38*$E38,0)</f>
        <v>0.26855894729999996</v>
      </c>
      <c r="J38" s="19">
        <f>IFERROR('5.0 Calc│Forecast Projects'!J38*$E38,0)</f>
        <v>0</v>
      </c>
      <c r="K38" s="19">
        <f>IFERROR('5.0 Calc│Forecast Projects'!K38*$E38,0)</f>
        <v>0</v>
      </c>
    </row>
    <row r="39" spans="1:11" x14ac:dyDescent="0.25">
      <c r="A39" s="7">
        <f>'5.0 Calc│Forecast Projects'!A39</f>
        <v>27</v>
      </c>
      <c r="B39" s="7" t="str">
        <f>'5.0 Calc│Forecast Projects'!B39</f>
        <v>Iona CS Control Room and Unit Enclosure Fire Suppression System</v>
      </c>
      <c r="C39" s="20" t="str">
        <f>'5.0 Calc│Forecast Projects'!C39</f>
        <v>237d</v>
      </c>
      <c r="D39" s="7">
        <f>VLOOKUP($A39,'5.0 Calc│Forecast Projects'!A39:O1026,4,FALSE)</f>
        <v>1</v>
      </c>
      <c r="E39" s="7">
        <f t="shared" si="0"/>
        <v>9.9999999999999995E-7</v>
      </c>
      <c r="G39" s="19">
        <f>IFERROR('5.0 Calc│Forecast Projects'!G39*$E39,0)</f>
        <v>0</v>
      </c>
      <c r="H39" s="19">
        <f>IFERROR('5.0 Calc│Forecast Projects'!H39*$E39,0)</f>
        <v>0</v>
      </c>
      <c r="I39" s="19">
        <f>IFERROR('5.0 Calc│Forecast Projects'!I39*$E39,0)</f>
        <v>0</v>
      </c>
      <c r="J39" s="19">
        <f>IFERROR('5.0 Calc│Forecast Projects'!J39*$E39,0)</f>
        <v>0.26855894729999996</v>
      </c>
      <c r="K39" s="19">
        <f>IFERROR('5.0 Calc│Forecast Projects'!K39*$E39,0)</f>
        <v>0</v>
      </c>
    </row>
    <row r="40" spans="1:11" x14ac:dyDescent="0.25">
      <c r="A40" s="7">
        <f>'5.0 Calc│Forecast Projects'!A40</f>
        <v>28</v>
      </c>
      <c r="B40" s="7" t="str">
        <f>'5.0 Calc│Forecast Projects'!B40</f>
        <v>Lara City Gate Control Hut Fire Suppression System</v>
      </c>
      <c r="C40" s="20" t="str">
        <f>'5.0 Calc│Forecast Projects'!C40</f>
        <v>237e</v>
      </c>
      <c r="D40" s="7">
        <f>VLOOKUP($A40,'5.0 Calc│Forecast Projects'!A40:O1027,4,FALSE)</f>
        <v>1</v>
      </c>
      <c r="E40" s="7">
        <f t="shared" si="0"/>
        <v>9.9999999999999995E-7</v>
      </c>
      <c r="G40" s="19">
        <f>IFERROR('5.0 Calc│Forecast Projects'!G40*$E40,0)</f>
        <v>0</v>
      </c>
      <c r="H40" s="19">
        <f>IFERROR('5.0 Calc│Forecast Projects'!H40*$E40,0)</f>
        <v>0</v>
      </c>
      <c r="I40" s="19">
        <f>IFERROR('5.0 Calc│Forecast Projects'!I40*$E40,0)</f>
        <v>0</v>
      </c>
      <c r="J40" s="19">
        <f>IFERROR('5.0 Calc│Forecast Projects'!J40*$E40,0)</f>
        <v>0</v>
      </c>
      <c r="K40" s="19">
        <f>IFERROR('5.0 Calc│Forecast Projects'!K40*$E40,0)</f>
        <v>8.2002731999999981E-2</v>
      </c>
    </row>
    <row r="41" spans="1:11" x14ac:dyDescent="0.25">
      <c r="A41" s="7">
        <f>'5.0 Calc│Forecast Projects'!A41</f>
        <v>29</v>
      </c>
      <c r="B41" s="7" t="str">
        <f>'5.0 Calc│Forecast Projects'!B41</f>
        <v>BCS Control Room Fire Suppression System</v>
      </c>
      <c r="C41" s="20" t="str">
        <f>'5.0 Calc│Forecast Projects'!C41</f>
        <v>237f</v>
      </c>
      <c r="D41" s="7">
        <f>VLOOKUP($A41,'5.0 Calc│Forecast Projects'!A41:O1028,4,FALSE)</f>
        <v>1</v>
      </c>
      <c r="E41" s="7">
        <f t="shared" si="0"/>
        <v>9.9999999999999995E-7</v>
      </c>
      <c r="G41" s="19">
        <f>IFERROR('5.0 Calc│Forecast Projects'!G41*$E41,0)</f>
        <v>0</v>
      </c>
      <c r="H41" s="19">
        <f>IFERROR('5.0 Calc│Forecast Projects'!H41*$E41,0)</f>
        <v>0</v>
      </c>
      <c r="I41" s="19">
        <f>IFERROR('5.0 Calc│Forecast Projects'!I41*$E41,0)</f>
        <v>0</v>
      </c>
      <c r="J41" s="19">
        <f>IFERROR('5.0 Calc│Forecast Projects'!J41*$E41,0)</f>
        <v>0</v>
      </c>
      <c r="K41" s="19">
        <f>IFERROR('5.0 Calc│Forecast Projects'!K41*$E41,0)</f>
        <v>8.2002731999999981E-2</v>
      </c>
    </row>
    <row r="42" spans="1:11" x14ac:dyDescent="0.25">
      <c r="A42" s="7">
        <f>'5.0 Calc│Forecast Projects'!A42</f>
        <v>30</v>
      </c>
      <c r="B42" s="7" t="str">
        <f>'5.0 Calc│Forecast Projects'!B42</f>
        <v>Emergency- BA escape sets</v>
      </c>
      <c r="C42" s="20" t="str">
        <f>'5.0 Calc│Forecast Projects'!C42</f>
        <v>239a</v>
      </c>
      <c r="D42" s="7">
        <f>VLOOKUP($A42,'5.0 Calc│Forecast Projects'!A42:O1029,4,FALSE)</f>
        <v>1</v>
      </c>
      <c r="E42" s="7">
        <f t="shared" si="0"/>
        <v>9.9999999999999995E-7</v>
      </c>
      <c r="G42" s="19">
        <f>IFERROR('5.0 Calc│Forecast Projects'!G42*$E42,0)</f>
        <v>1.908352E-2</v>
      </c>
      <c r="H42" s="19">
        <f>IFERROR('5.0 Calc│Forecast Projects'!H42*$E42,0)</f>
        <v>0</v>
      </c>
      <c r="I42" s="19">
        <f>IFERROR('5.0 Calc│Forecast Projects'!I42*$E42,0)</f>
        <v>0</v>
      </c>
      <c r="J42" s="19">
        <f>IFERROR('5.0 Calc│Forecast Projects'!J42*$E42,0)</f>
        <v>0</v>
      </c>
      <c r="K42" s="19">
        <f>IFERROR('5.0 Calc│Forecast Projects'!K42*$E42,0)</f>
        <v>0</v>
      </c>
    </row>
    <row r="43" spans="1:11" x14ac:dyDescent="0.25">
      <c r="A43" s="7">
        <f>'5.0 Calc│Forecast Projects'!A43</f>
        <v>31</v>
      </c>
      <c r="B43" s="7" t="str">
        <f>'5.0 Calc│Forecast Projects'!B43</f>
        <v>Emergency- Response Equipment</v>
      </c>
      <c r="C43" s="20" t="str">
        <f>'5.0 Calc│Forecast Projects'!C43</f>
        <v>239b</v>
      </c>
      <c r="D43" s="7">
        <f>VLOOKUP($A43,'5.0 Calc│Forecast Projects'!A43:O1030,4,FALSE)</f>
        <v>1</v>
      </c>
      <c r="E43" s="7">
        <f t="shared" si="0"/>
        <v>9.9999999999999995E-7</v>
      </c>
      <c r="G43" s="19">
        <f>IFERROR('5.0 Calc│Forecast Projects'!G43*$E43,0)</f>
        <v>0.27830911999999997</v>
      </c>
      <c r="H43" s="19">
        <f>IFERROR('5.0 Calc│Forecast Projects'!H43*$E43,0)</f>
        <v>0.27830911999999997</v>
      </c>
      <c r="I43" s="19">
        <f>IFERROR('5.0 Calc│Forecast Projects'!I43*$E43,0)</f>
        <v>0.27830911999999997</v>
      </c>
      <c r="J43" s="19">
        <f>IFERROR('5.0 Calc│Forecast Projects'!J43*$E43,0)</f>
        <v>0.27830911999999997</v>
      </c>
      <c r="K43" s="19">
        <f>IFERROR('5.0 Calc│Forecast Projects'!K43*$E43,0)</f>
        <v>0.27830911999999997</v>
      </c>
    </row>
    <row r="44" spans="1:11" x14ac:dyDescent="0.25">
      <c r="A44" s="7">
        <f>'5.0 Calc│Forecast Projects'!A44</f>
        <v>32</v>
      </c>
      <c r="B44" s="7" t="str">
        <f>'5.0 Calc│Forecast Projects'!B44</f>
        <v>Emergency- Spark Proof tools</v>
      </c>
      <c r="C44" s="20" t="str">
        <f>'5.0 Calc│Forecast Projects'!C44</f>
        <v>239c</v>
      </c>
      <c r="D44" s="7">
        <f>VLOOKUP($A44,'5.0 Calc│Forecast Projects'!A44:O1031,4,FALSE)</f>
        <v>1</v>
      </c>
      <c r="E44" s="7">
        <f t="shared" si="0"/>
        <v>9.9999999999999995E-7</v>
      </c>
      <c r="G44" s="19">
        <f>IFERROR('5.0 Calc│Forecast Projects'!G44*$E44,0)</f>
        <v>1.9455999999999994E-3</v>
      </c>
      <c r="H44" s="19">
        <f>IFERROR('5.0 Calc│Forecast Projects'!H44*$E44,0)</f>
        <v>1.9455999999999994E-3</v>
      </c>
      <c r="I44" s="19">
        <f>IFERROR('5.0 Calc│Forecast Projects'!I44*$E44,0)</f>
        <v>1.9455999999999994E-3</v>
      </c>
      <c r="J44" s="19">
        <f>IFERROR('5.0 Calc│Forecast Projects'!J44*$E44,0)</f>
        <v>1.9455999999999994E-3</v>
      </c>
      <c r="K44" s="19">
        <f>IFERROR('5.0 Calc│Forecast Projects'!K44*$E44,0)</f>
        <v>1.9455999999999994E-3</v>
      </c>
    </row>
    <row r="45" spans="1:11" x14ac:dyDescent="0.25">
      <c r="A45" s="7">
        <f>'5.0 Calc│Forecast Projects'!A45</f>
        <v>33</v>
      </c>
      <c r="B45" s="7" t="str">
        <f>'5.0 Calc│Forecast Projects'!B45</f>
        <v>Emergency - fully equipped caravan</v>
      </c>
      <c r="C45" s="20" t="str">
        <f>'5.0 Calc│Forecast Projects'!C45</f>
        <v>239d</v>
      </c>
      <c r="D45" s="7">
        <f>VLOOKUP($A45,'5.0 Calc│Forecast Projects'!A45:O1032,4,FALSE)</f>
        <v>1</v>
      </c>
      <c r="E45" s="7">
        <f t="shared" si="0"/>
        <v>9.9999999999999995E-7</v>
      </c>
      <c r="G45" s="19">
        <f>IFERROR('5.0 Calc│Forecast Projects'!G45*$E45,0)</f>
        <v>0</v>
      </c>
      <c r="H45" s="19">
        <f>IFERROR('5.0 Calc│Forecast Projects'!H45*$E45,0)</f>
        <v>0</v>
      </c>
      <c r="I45" s="19">
        <f>IFERROR('5.0 Calc│Forecast Projects'!I45*$E45,0)</f>
        <v>0.10787839999999999</v>
      </c>
      <c r="J45" s="19">
        <f>IFERROR('5.0 Calc│Forecast Projects'!J45*$E45,0)</f>
        <v>0</v>
      </c>
      <c r="K45" s="19">
        <f>IFERROR('5.0 Calc│Forecast Projects'!K45*$E45,0)</f>
        <v>0</v>
      </c>
    </row>
    <row r="46" spans="1:11" x14ac:dyDescent="0.25">
      <c r="A46" s="7">
        <f>'5.0 Calc│Forecast Projects'!A46</f>
        <v>34</v>
      </c>
      <c r="B46" s="7" t="str">
        <f>'5.0 Calc│Forecast Projects'!B46</f>
        <v>Emergency diesel fuel storage</v>
      </c>
      <c r="C46" s="20" t="str">
        <f>'5.0 Calc│Forecast Projects'!C46</f>
        <v>239e</v>
      </c>
      <c r="D46" s="7">
        <f>VLOOKUP($A46,'5.0 Calc│Forecast Projects'!A46:O1033,4,FALSE)</f>
        <v>1</v>
      </c>
      <c r="E46" s="7">
        <f t="shared" si="0"/>
        <v>9.9999999999999995E-7</v>
      </c>
      <c r="G46" s="19">
        <f>IFERROR('5.0 Calc│Forecast Projects'!G46*$E46,0)</f>
        <v>0</v>
      </c>
      <c r="H46" s="19">
        <f>IFERROR('5.0 Calc│Forecast Projects'!H46*$E46,0)</f>
        <v>0</v>
      </c>
      <c r="I46" s="19">
        <f>IFERROR('5.0 Calc│Forecast Projects'!I46*$E46,0)</f>
        <v>0</v>
      </c>
      <c r="J46" s="19">
        <f>IFERROR('5.0 Calc│Forecast Projects'!J46*$E46,0)</f>
        <v>0.12310784</v>
      </c>
      <c r="K46" s="19">
        <f>IFERROR('5.0 Calc│Forecast Projects'!K46*$E46,0)</f>
        <v>0</v>
      </c>
    </row>
    <row r="47" spans="1:11" x14ac:dyDescent="0.25">
      <c r="A47" s="7">
        <f>'5.0 Calc│Forecast Projects'!A47</f>
        <v>35</v>
      </c>
      <c r="B47" s="7" t="str">
        <f>'5.0 Calc│Forecast Projects'!B47</f>
        <v>Vent stack for CL600 &amp; 900 pipeline</v>
      </c>
      <c r="C47" s="20">
        <f>'5.0 Calc│Forecast Projects'!C47</f>
        <v>240</v>
      </c>
      <c r="D47" s="7">
        <f>VLOOKUP($A47,'5.0 Calc│Forecast Projects'!A47:O1034,4,FALSE)</f>
        <v>1</v>
      </c>
      <c r="E47" s="7">
        <f t="shared" si="0"/>
        <v>9.9999999999999995E-7</v>
      </c>
      <c r="G47" s="19">
        <f>IFERROR('5.0 Calc│Forecast Projects'!G47*$E47,0)</f>
        <v>0.21033983999999994</v>
      </c>
      <c r="H47" s="19">
        <f>IFERROR('5.0 Calc│Forecast Projects'!H47*$E47,0)</f>
        <v>0</v>
      </c>
      <c r="I47" s="19">
        <f>IFERROR('5.0 Calc│Forecast Projects'!I47*$E47,0)</f>
        <v>0</v>
      </c>
      <c r="J47" s="19">
        <f>IFERROR('5.0 Calc│Forecast Projects'!J47*$E47,0)</f>
        <v>0</v>
      </c>
      <c r="K47" s="19">
        <f>IFERROR('5.0 Calc│Forecast Projects'!K47*$E47,0)</f>
        <v>0</v>
      </c>
    </row>
    <row r="48" spans="1:11" x14ac:dyDescent="0.25">
      <c r="A48" s="7">
        <f>'5.0 Calc│Forecast Projects'!A48</f>
        <v>36</v>
      </c>
      <c r="B48" s="7" t="str">
        <f>'5.0 Calc│Forecast Projects'!B48</f>
        <v>Remote CP/critical drainage bond monitoring</v>
      </c>
      <c r="C48" s="20">
        <f>'5.0 Calc│Forecast Projects'!C48</f>
        <v>241</v>
      </c>
      <c r="D48" s="7">
        <f>VLOOKUP($A48,'5.0 Calc│Forecast Projects'!A48:O1035,4,FALSE)</f>
        <v>1</v>
      </c>
      <c r="E48" s="7">
        <f t="shared" si="0"/>
        <v>9.9999999999999995E-7</v>
      </c>
      <c r="G48" s="19">
        <f>IFERROR('5.0 Calc│Forecast Projects'!G48*$E48,0)</f>
        <v>0.57305377777777777</v>
      </c>
      <c r="H48" s="19">
        <f>IFERROR('5.0 Calc│Forecast Projects'!H48*$E48,0)</f>
        <v>6.0456555555555569E-2</v>
      </c>
      <c r="I48" s="19">
        <f>IFERROR('5.0 Calc│Forecast Projects'!I48*$E48,0)</f>
        <v>6.0456555555555569E-2</v>
      </c>
      <c r="J48" s="19">
        <f>IFERROR('5.0 Calc│Forecast Projects'!J48*$E48,0)</f>
        <v>6.0456555555555569E-2</v>
      </c>
      <c r="K48" s="19">
        <f>IFERROR('5.0 Calc│Forecast Projects'!K48*$E48,0)</f>
        <v>6.0456555555555569E-2</v>
      </c>
    </row>
    <row r="49" spans="1:11" x14ac:dyDescent="0.25">
      <c r="A49" s="7">
        <f>'5.0 Calc│Forecast Projects'!A49</f>
        <v>37</v>
      </c>
      <c r="B49" s="7" t="str">
        <f>'5.0 Calc│Forecast Projects'!B49</f>
        <v>BCG Un-regulated Bypass Upgrade</v>
      </c>
      <c r="C49" s="20">
        <f>'5.0 Calc│Forecast Projects'!C49</f>
        <v>242</v>
      </c>
      <c r="D49" s="7">
        <f>VLOOKUP($A49,'5.0 Calc│Forecast Projects'!A49:O1036,4,FALSE)</f>
        <v>1</v>
      </c>
      <c r="E49" s="7">
        <f t="shared" si="0"/>
        <v>9.9999999999999995E-7</v>
      </c>
      <c r="G49" s="19">
        <f>IFERROR('5.0 Calc│Forecast Projects'!G49*$E49,0)</f>
        <v>0</v>
      </c>
      <c r="H49" s="19">
        <f>IFERROR('5.0 Calc│Forecast Projects'!H49*$E49,0)</f>
        <v>0</v>
      </c>
      <c r="I49" s="19">
        <f>IFERROR('5.0 Calc│Forecast Projects'!I49*$E49,0)</f>
        <v>0.34234623999999997</v>
      </c>
      <c r="J49" s="19">
        <f>IFERROR('5.0 Calc│Forecast Projects'!J49*$E49,0)</f>
        <v>0</v>
      </c>
      <c r="K49" s="19">
        <f>IFERROR('5.0 Calc│Forecast Projects'!K49*$E49,0)</f>
        <v>0</v>
      </c>
    </row>
    <row r="50" spans="1:11" x14ac:dyDescent="0.25">
      <c r="A50" s="7">
        <f>'5.0 Calc│Forecast Projects'!A50</f>
        <v>38</v>
      </c>
      <c r="B50" s="7" t="str">
        <f>'5.0 Calc│Forecast Projects'!B50</f>
        <v>Security - Physical</v>
      </c>
      <c r="C50" s="20">
        <f>'5.0 Calc│Forecast Projects'!C50</f>
        <v>243</v>
      </c>
      <c r="D50" s="7">
        <f>VLOOKUP($A50,'5.0 Calc│Forecast Projects'!A50:O1037,4,FALSE)</f>
        <v>1</v>
      </c>
      <c r="E50" s="7">
        <f t="shared" si="0"/>
        <v>9.9999999999999995E-7</v>
      </c>
      <c r="G50" s="19">
        <f>IFERROR('5.0 Calc│Forecast Projects'!G50*$E50,0)</f>
        <v>0.36523638399999991</v>
      </c>
      <c r="H50" s="19">
        <f>IFERROR('5.0 Calc│Forecast Projects'!H50*$E50,0)</f>
        <v>0.36523638399999991</v>
      </c>
      <c r="I50" s="19">
        <f>IFERROR('5.0 Calc│Forecast Projects'!I50*$E50,0)</f>
        <v>0.36523638399999991</v>
      </c>
      <c r="J50" s="19">
        <f>IFERROR('5.0 Calc│Forecast Projects'!J50*$E50,0)</f>
        <v>0.36523638399999991</v>
      </c>
      <c r="K50" s="19">
        <f>IFERROR('5.0 Calc│Forecast Projects'!K50*$E50,0)</f>
        <v>0.36523638399999991</v>
      </c>
    </row>
    <row r="51" spans="1:11" x14ac:dyDescent="0.25">
      <c r="A51" s="7">
        <f>'5.0 Calc│Forecast Projects'!A51</f>
        <v>39</v>
      </c>
      <c r="B51" s="7" t="str">
        <f>'5.0 Calc│Forecast Projects'!B51</f>
        <v>CP - Cathodic Protection Replacement</v>
      </c>
      <c r="C51" s="20">
        <f>'5.0 Calc│Forecast Projects'!C51</f>
        <v>244</v>
      </c>
      <c r="D51" s="7">
        <f>VLOOKUP($A51,'5.0 Calc│Forecast Projects'!A51:O1038,4,FALSE)</f>
        <v>1</v>
      </c>
      <c r="E51" s="7">
        <f t="shared" si="0"/>
        <v>9.9999999999999995E-7</v>
      </c>
      <c r="G51" s="19">
        <f>IFERROR('5.0 Calc│Forecast Projects'!G51*$E51,0)</f>
        <v>0.23246438400000005</v>
      </c>
      <c r="H51" s="19">
        <f>IFERROR('5.0 Calc│Forecast Projects'!H51*$E51,0)</f>
        <v>0.23246438400000005</v>
      </c>
      <c r="I51" s="19">
        <f>IFERROR('5.0 Calc│Forecast Projects'!I51*$E51,0)</f>
        <v>0.23246438400000005</v>
      </c>
      <c r="J51" s="19">
        <f>IFERROR('5.0 Calc│Forecast Projects'!J51*$E51,0)</f>
        <v>0.23246438400000005</v>
      </c>
      <c r="K51" s="19">
        <f>IFERROR('5.0 Calc│Forecast Projects'!K51*$E51,0)</f>
        <v>0.23246438400000005</v>
      </c>
    </row>
    <row r="52" spans="1:11" x14ac:dyDescent="0.25">
      <c r="A52" s="7">
        <f>'5.0 Calc│Forecast Projects'!A52</f>
        <v>40</v>
      </c>
      <c r="B52" s="7" t="str">
        <f>'5.0 Calc│Forecast Projects'!B52</f>
        <v>Equipment - Gas Detectors</v>
      </c>
      <c r="C52" s="20">
        <f>'5.0 Calc│Forecast Projects'!C52</f>
        <v>245</v>
      </c>
      <c r="D52" s="7">
        <f>VLOOKUP($A52,'5.0 Calc│Forecast Projects'!A52:O1039,4,FALSE)</f>
        <v>1</v>
      </c>
      <c r="E52" s="7">
        <f t="shared" si="0"/>
        <v>9.9999999999999995E-7</v>
      </c>
      <c r="G52" s="19">
        <f>IFERROR('5.0 Calc│Forecast Projects'!G52*$E52,0)</f>
        <v>0</v>
      </c>
      <c r="H52" s="19">
        <f>IFERROR('5.0 Calc│Forecast Projects'!H52*$E52,0)</f>
        <v>0</v>
      </c>
      <c r="I52" s="19">
        <f>IFERROR('5.0 Calc│Forecast Projects'!I52*$E52,0)</f>
        <v>2.4999999999999998E-2</v>
      </c>
      <c r="J52" s="19">
        <f>IFERROR('5.0 Calc│Forecast Projects'!J52*$E52,0)</f>
        <v>2.4999999999999998E-2</v>
      </c>
      <c r="K52" s="19">
        <f>IFERROR('5.0 Calc│Forecast Projects'!K52*$E52,0)</f>
        <v>0</v>
      </c>
    </row>
    <row r="53" spans="1:11" x14ac:dyDescent="0.25">
      <c r="A53" s="7">
        <f>'5.0 Calc│Forecast Projects'!A53</f>
        <v>41</v>
      </c>
      <c r="B53" s="7" t="str">
        <f>'5.0 Calc│Forecast Projects'!B53</f>
        <v>Regulator Upgrade - Lara pneumatic control system upgrade</v>
      </c>
      <c r="C53" s="20">
        <f>'5.0 Calc│Forecast Projects'!C53</f>
        <v>247</v>
      </c>
      <c r="D53" s="7">
        <f>VLOOKUP($A53,'5.0 Calc│Forecast Projects'!A53:O1040,4,FALSE)</f>
        <v>1</v>
      </c>
      <c r="E53" s="7">
        <f t="shared" si="0"/>
        <v>9.9999999999999995E-7</v>
      </c>
      <c r="G53" s="19">
        <f>IFERROR('5.0 Calc│Forecast Projects'!G53*$E53,0)</f>
        <v>0</v>
      </c>
      <c r="H53" s="19">
        <f>IFERROR('5.0 Calc│Forecast Projects'!H53*$E53,0)</f>
        <v>0.61925779999999997</v>
      </c>
      <c r="I53" s="19">
        <f>IFERROR('5.0 Calc│Forecast Projects'!I53*$E53,0)</f>
        <v>0</v>
      </c>
      <c r="J53" s="19">
        <f>IFERROR('5.0 Calc│Forecast Projects'!J53*$E53,0)</f>
        <v>0</v>
      </c>
      <c r="K53" s="19">
        <f>IFERROR('5.0 Calc│Forecast Projects'!K53*$E53,0)</f>
        <v>0</v>
      </c>
    </row>
    <row r="54" spans="1:11" x14ac:dyDescent="0.25">
      <c r="A54" s="7">
        <f>'5.0 Calc│Forecast Projects'!A54</f>
        <v>42</v>
      </c>
      <c r="B54" s="7" t="str">
        <f>'5.0 Calc│Forecast Projects'!B54</f>
        <v xml:space="preserve">Hazardous Area Rectification </v>
      </c>
      <c r="C54" s="20">
        <f>'5.0 Calc│Forecast Projects'!C54</f>
        <v>249</v>
      </c>
      <c r="D54" s="7">
        <f>VLOOKUP($A54,'5.0 Calc│Forecast Projects'!A54:O1041,4,FALSE)</f>
        <v>1</v>
      </c>
      <c r="E54" s="7">
        <f t="shared" si="0"/>
        <v>9.9999999999999995E-7</v>
      </c>
      <c r="G54" s="19">
        <f>IFERROR('5.0 Calc│Forecast Projects'!G54*$E54,0)</f>
        <v>0.17800000000000002</v>
      </c>
      <c r="H54" s="19">
        <f>IFERROR('5.0 Calc│Forecast Projects'!H54*$E54,0)</f>
        <v>0.17800000000000002</v>
      </c>
      <c r="I54" s="19">
        <f>IFERROR('5.0 Calc│Forecast Projects'!I54*$E54,0)</f>
        <v>0.17800000000000002</v>
      </c>
      <c r="J54" s="19">
        <f>IFERROR('5.0 Calc│Forecast Projects'!J54*$E54,0)</f>
        <v>0.17800000000000002</v>
      </c>
      <c r="K54" s="19">
        <f>IFERROR('5.0 Calc│Forecast Projects'!K54*$E54,0)</f>
        <v>0.17800000000000002</v>
      </c>
    </row>
    <row r="55" spans="1:11" x14ac:dyDescent="0.25">
      <c r="A55" s="7">
        <f>'5.0 Calc│Forecast Projects'!A55</f>
        <v>43</v>
      </c>
      <c r="B55" s="7" t="str">
        <f>'5.0 Calc│Forecast Projects'!B55</f>
        <v>Actuate MLV's in T1 areas</v>
      </c>
      <c r="C55" s="20">
        <f>'5.0 Calc│Forecast Projects'!C55</f>
        <v>250</v>
      </c>
      <c r="D55" s="7">
        <f>VLOOKUP($A55,'5.0 Calc│Forecast Projects'!A55:O1042,4,FALSE)</f>
        <v>1</v>
      </c>
      <c r="E55" s="7">
        <f t="shared" si="0"/>
        <v>9.9999999999999995E-7</v>
      </c>
      <c r="G55" s="19">
        <f>IFERROR('5.0 Calc│Forecast Projects'!G55*$E55,0)</f>
        <v>0.95671040000000018</v>
      </c>
      <c r="H55" s="19">
        <f>IFERROR('5.0 Calc│Forecast Projects'!H55*$E55,0)</f>
        <v>0.95671040000000018</v>
      </c>
      <c r="I55" s="19">
        <f>IFERROR('5.0 Calc│Forecast Projects'!I55*$E55,0)</f>
        <v>0</v>
      </c>
      <c r="J55" s="19">
        <f>IFERROR('5.0 Calc│Forecast Projects'!J55*$E55,0)</f>
        <v>0</v>
      </c>
      <c r="K55" s="19">
        <f>IFERROR('5.0 Calc│Forecast Projects'!K55*$E55,0)</f>
        <v>0</v>
      </c>
    </row>
    <row r="56" spans="1:11" x14ac:dyDescent="0.25">
      <c r="A56" s="7">
        <f>'5.0 Calc│Forecast Projects'!A56</f>
        <v>44</v>
      </c>
      <c r="B56" s="7" t="str">
        <f>'5.0 Calc│Forecast Projects'!B56</f>
        <v>Asbestos removal and replacement</v>
      </c>
      <c r="C56" s="20">
        <f>'5.0 Calc│Forecast Projects'!C56</f>
        <v>251</v>
      </c>
      <c r="D56" s="7">
        <f>VLOOKUP($A56,'5.0 Calc│Forecast Projects'!A56:O1043,4,FALSE)</f>
        <v>1</v>
      </c>
      <c r="E56" s="7">
        <f t="shared" si="0"/>
        <v>9.9999999999999995E-7</v>
      </c>
      <c r="G56" s="19">
        <f>IFERROR('5.0 Calc│Forecast Projects'!G56*$E56,0)</f>
        <v>7.0000000000000007E-2</v>
      </c>
      <c r="H56" s="19">
        <f>IFERROR('5.0 Calc│Forecast Projects'!H56*$E56,0)</f>
        <v>7.0000000000000007E-2</v>
      </c>
      <c r="I56" s="19">
        <f>IFERROR('5.0 Calc│Forecast Projects'!I56*$E56,0)</f>
        <v>7.0000000000000007E-2</v>
      </c>
      <c r="J56" s="19">
        <f>IFERROR('5.0 Calc│Forecast Projects'!J56*$E56,0)</f>
        <v>7.0000000000000007E-2</v>
      </c>
      <c r="K56" s="19">
        <f>IFERROR('5.0 Calc│Forecast Projects'!K56*$E56,0)</f>
        <v>7.0000000000000007E-2</v>
      </c>
    </row>
    <row r="57" spans="1:11" x14ac:dyDescent="0.25">
      <c r="A57" s="7">
        <f>'5.0 Calc│Forecast Projects'!A57</f>
        <v>45</v>
      </c>
      <c r="B57" s="7" t="str">
        <f>'5.0 Calc│Forecast Projects'!B57</f>
        <v>T33 non-piggable and encased sections (unknown technical solution)</v>
      </c>
      <c r="C57" s="20">
        <f>'5.0 Calc│Forecast Projects'!C57</f>
        <v>257</v>
      </c>
      <c r="D57" s="7">
        <f>VLOOKUP($A57,'5.0 Calc│Forecast Projects'!A57:O1044,4,FALSE)</f>
        <v>1</v>
      </c>
      <c r="E57" s="7">
        <f t="shared" si="0"/>
        <v>9.9999999999999995E-7</v>
      </c>
      <c r="G57" s="19">
        <f>IFERROR('5.0 Calc│Forecast Projects'!G57*$E57,0)</f>
        <v>0.15175904000000001</v>
      </c>
      <c r="H57" s="19">
        <f>IFERROR('5.0 Calc│Forecast Projects'!H57*$E57,0)</f>
        <v>0.15175904000000001</v>
      </c>
      <c r="I57" s="19">
        <f>IFERROR('5.0 Calc│Forecast Projects'!I57*$E57,0)</f>
        <v>0.15175904000000001</v>
      </c>
      <c r="J57" s="19">
        <f>IFERROR('5.0 Calc│Forecast Projects'!J57*$E57,0)</f>
        <v>0.15175904000000001</v>
      </c>
      <c r="K57" s="19">
        <f>IFERROR('5.0 Calc│Forecast Projects'!K57*$E57,0)</f>
        <v>0</v>
      </c>
    </row>
    <row r="58" spans="1:11" x14ac:dyDescent="0.25">
      <c r="A58" s="7">
        <f>'5.0 Calc│Forecast Projects'!A58</f>
        <v>46</v>
      </c>
      <c r="B58" s="7" t="str">
        <f>'5.0 Calc│Forecast Projects'!B58</f>
        <v>Pigging Program T57 Ballan - Ballarat</v>
      </c>
      <c r="C58" s="20" t="str">
        <f>'5.0 Calc│Forecast Projects'!C58</f>
        <v>258a</v>
      </c>
      <c r="D58" s="7">
        <f>VLOOKUP($A58,'5.0 Calc│Forecast Projects'!A58:O1045,4,FALSE)</f>
        <v>1</v>
      </c>
      <c r="E58" s="7">
        <f t="shared" si="0"/>
        <v>9.9999999999999995E-7</v>
      </c>
      <c r="G58" s="19">
        <f>IFERROR('5.0 Calc│Forecast Projects'!G58*$E58,0)</f>
        <v>0.56476799999999994</v>
      </c>
      <c r="H58" s="19">
        <f>IFERROR('5.0 Calc│Forecast Projects'!H58*$E58,0)</f>
        <v>0</v>
      </c>
      <c r="I58" s="19">
        <f>IFERROR('5.0 Calc│Forecast Projects'!I58*$E58,0)</f>
        <v>0</v>
      </c>
      <c r="J58" s="19">
        <f>IFERROR('5.0 Calc│Forecast Projects'!J58*$E58,0)</f>
        <v>0</v>
      </c>
      <c r="K58" s="19">
        <f>IFERROR('5.0 Calc│Forecast Projects'!K58*$E58,0)</f>
        <v>0</v>
      </c>
    </row>
    <row r="59" spans="1:11" x14ac:dyDescent="0.25">
      <c r="A59" s="7">
        <f>'5.0 Calc│Forecast Projects'!A59</f>
        <v>47</v>
      </c>
      <c r="B59" s="7" t="str">
        <f>'5.0 Calc│Forecast Projects'!B59</f>
        <v>Pigging Program T62 Derrimut - Sunbury</v>
      </c>
      <c r="C59" s="20" t="str">
        <f>'5.0 Calc│Forecast Projects'!C59</f>
        <v>258b</v>
      </c>
      <c r="D59" s="7">
        <f>VLOOKUP($A59,'5.0 Calc│Forecast Projects'!A59:O1046,4,FALSE)</f>
        <v>1</v>
      </c>
      <c r="E59" s="7">
        <f t="shared" si="0"/>
        <v>9.9999999999999995E-7</v>
      </c>
      <c r="G59" s="19">
        <f>IFERROR('5.0 Calc│Forecast Projects'!G59*$E59,0)</f>
        <v>0.42579968000000001</v>
      </c>
      <c r="H59" s="19">
        <f>IFERROR('5.0 Calc│Forecast Projects'!H59*$E59,0)</f>
        <v>0</v>
      </c>
      <c r="I59" s="19">
        <f>IFERROR('5.0 Calc│Forecast Projects'!I59*$E59,0)</f>
        <v>0</v>
      </c>
      <c r="J59" s="19">
        <f>IFERROR('5.0 Calc│Forecast Projects'!J59*$E59,0)</f>
        <v>0</v>
      </c>
      <c r="K59" s="19">
        <f>IFERROR('5.0 Calc│Forecast Projects'!K59*$E59,0)</f>
        <v>0</v>
      </c>
    </row>
    <row r="60" spans="1:11" x14ac:dyDescent="0.25">
      <c r="A60" s="7">
        <f>'5.0 Calc│Forecast Projects'!A60</f>
        <v>48</v>
      </c>
      <c r="B60" s="7" t="str">
        <f>'5.0 Calc│Forecast Projects'!B60</f>
        <v>Pigging Program T61 Packenham - Wollert</v>
      </c>
      <c r="C60" s="20" t="str">
        <f>'5.0 Calc│Forecast Projects'!C60</f>
        <v>258c</v>
      </c>
      <c r="D60" s="7">
        <f>VLOOKUP($A60,'5.0 Calc│Forecast Projects'!A60:O1047,4,FALSE)</f>
        <v>1</v>
      </c>
      <c r="E60" s="7">
        <f t="shared" si="0"/>
        <v>9.9999999999999995E-7</v>
      </c>
      <c r="G60" s="19">
        <f>IFERROR('5.0 Calc│Forecast Projects'!G60*$E60,0)</f>
        <v>0</v>
      </c>
      <c r="H60" s="19">
        <f>IFERROR('5.0 Calc│Forecast Projects'!H60*$E60,0)</f>
        <v>0.64989695999999997</v>
      </c>
      <c r="I60" s="19">
        <f>IFERROR('5.0 Calc│Forecast Projects'!I60*$E60,0)</f>
        <v>0</v>
      </c>
      <c r="J60" s="19">
        <f>IFERROR('5.0 Calc│Forecast Projects'!J60*$E60,0)</f>
        <v>0</v>
      </c>
      <c r="K60" s="19">
        <f>IFERROR('5.0 Calc│Forecast Projects'!K60*$E60,0)</f>
        <v>0</v>
      </c>
    </row>
    <row r="61" spans="1:11" x14ac:dyDescent="0.25">
      <c r="A61" s="7">
        <f>'5.0 Calc│Forecast Projects'!A61</f>
        <v>49</v>
      </c>
      <c r="B61" s="7" t="str">
        <f>'5.0 Calc│Forecast Projects'!B61</f>
        <v>Pigging Program T16 Dandenong – West Melbourne</v>
      </c>
      <c r="C61" s="20" t="str">
        <f>'5.0 Calc│Forecast Projects'!C61</f>
        <v>258d</v>
      </c>
      <c r="D61" s="7">
        <f>VLOOKUP($A61,'5.0 Calc│Forecast Projects'!A61:O1048,4,FALSE)</f>
        <v>1</v>
      </c>
      <c r="E61" s="7">
        <f t="shared" si="0"/>
        <v>9.9999999999999995E-7</v>
      </c>
      <c r="G61" s="19">
        <f>IFERROR('5.0 Calc│Forecast Projects'!G61*$E61,0)</f>
        <v>0</v>
      </c>
      <c r="H61" s="19">
        <f>IFERROR('5.0 Calc│Forecast Projects'!H61*$E61,0)</f>
        <v>0</v>
      </c>
      <c r="I61" s="19">
        <f>IFERROR('5.0 Calc│Forecast Projects'!I61*$E61,0)</f>
        <v>0</v>
      </c>
      <c r="J61" s="19">
        <f>IFERROR('5.0 Calc│Forecast Projects'!J61*$E61,0)</f>
        <v>1.3777689599999998</v>
      </c>
      <c r="K61" s="19">
        <f>IFERROR('5.0 Calc│Forecast Projects'!K61*$E61,0)</f>
        <v>0</v>
      </c>
    </row>
    <row r="62" spans="1:11" x14ac:dyDescent="0.25">
      <c r="A62" s="7">
        <f>'5.0 Calc│Forecast Projects'!A62</f>
        <v>50</v>
      </c>
      <c r="B62" s="7" t="str">
        <f>'5.0 Calc│Forecast Projects'!B62</f>
        <v>Pigging Program T60 Longford -Dandenong</v>
      </c>
      <c r="C62" s="20" t="str">
        <f>'5.0 Calc│Forecast Projects'!C62</f>
        <v>258e</v>
      </c>
      <c r="D62" s="7">
        <f>VLOOKUP($A62,'5.0 Calc│Forecast Projects'!A62:O1049,4,FALSE)</f>
        <v>1</v>
      </c>
      <c r="E62" s="7">
        <f t="shared" si="0"/>
        <v>9.9999999999999995E-7</v>
      </c>
      <c r="G62" s="19">
        <f>IFERROR('5.0 Calc│Forecast Projects'!G62*$E62,0)</f>
        <v>0</v>
      </c>
      <c r="H62" s="19">
        <f>IFERROR('5.0 Calc│Forecast Projects'!H62*$E62,0)</f>
        <v>0</v>
      </c>
      <c r="I62" s="19">
        <f>IFERROR('5.0 Calc│Forecast Projects'!I62*$E62,0)</f>
        <v>0</v>
      </c>
      <c r="J62" s="19">
        <f>IFERROR('5.0 Calc│Forecast Projects'!J62*$E62,0)</f>
        <v>0</v>
      </c>
      <c r="K62" s="19">
        <f>IFERROR('5.0 Calc│Forecast Projects'!K62*$E62,0)</f>
        <v>2.38092288</v>
      </c>
    </row>
    <row r="63" spans="1:11" x14ac:dyDescent="0.25">
      <c r="A63" s="7">
        <f>'5.0 Calc│Forecast Projects'!A63</f>
        <v>51</v>
      </c>
      <c r="B63" s="7" t="str">
        <f>'5.0 Calc│Forecast Projects'!B63</f>
        <v>Pigging Program T33 South Melbourne – Brooklyn</v>
      </c>
      <c r="C63" s="20" t="str">
        <f>'5.0 Calc│Forecast Projects'!C63</f>
        <v>258f</v>
      </c>
      <c r="D63" s="7">
        <f>VLOOKUP($A63,'5.0 Calc│Forecast Projects'!A63:O1050,4,FALSE)</f>
        <v>1</v>
      </c>
      <c r="E63" s="7">
        <f t="shared" si="0"/>
        <v>9.9999999999999995E-7</v>
      </c>
      <c r="G63" s="19">
        <f>IFERROR('5.0 Calc│Forecast Projects'!G63*$E63,0)</f>
        <v>0</v>
      </c>
      <c r="H63" s="19">
        <f>IFERROR('5.0 Calc│Forecast Projects'!H63*$E63,0)</f>
        <v>0</v>
      </c>
      <c r="I63" s="19">
        <f>IFERROR('5.0 Calc│Forecast Projects'!I63*$E63,0)</f>
        <v>0</v>
      </c>
      <c r="J63" s="19">
        <f>IFERROR('5.0 Calc│Forecast Projects'!J63*$E63,0)</f>
        <v>1.0236608</v>
      </c>
      <c r="K63" s="19">
        <f>IFERROR('5.0 Calc│Forecast Projects'!K63*$E63,0)</f>
        <v>0</v>
      </c>
    </row>
    <row r="64" spans="1:11" x14ac:dyDescent="0.25">
      <c r="A64" s="7">
        <f>'5.0 Calc│Forecast Projects'!A64</f>
        <v>52</v>
      </c>
      <c r="B64" s="7" t="str">
        <f>'5.0 Calc│Forecast Projects'!B64</f>
        <v>Pigging Program T66-70 Mt Franklin -Kyneton - Bendigo</v>
      </c>
      <c r="C64" s="20" t="str">
        <f>'5.0 Calc│Forecast Projects'!C64</f>
        <v>258i</v>
      </c>
      <c r="D64" s="7">
        <f>VLOOKUP($A64,'5.0 Calc│Forecast Projects'!A64:O1051,4,FALSE)</f>
        <v>1</v>
      </c>
      <c r="E64" s="7">
        <f t="shared" si="0"/>
        <v>9.9999999999999995E-7</v>
      </c>
      <c r="G64" s="19">
        <f>IFERROR('5.0 Calc│Forecast Projects'!G64*$E64,0)</f>
        <v>0</v>
      </c>
      <c r="H64" s="19">
        <f>IFERROR('5.0 Calc│Forecast Projects'!H64*$E64,0)</f>
        <v>0.58733695999999991</v>
      </c>
      <c r="I64" s="19">
        <f>IFERROR('5.0 Calc│Forecast Projects'!I64*$E64,0)</f>
        <v>0</v>
      </c>
      <c r="J64" s="19">
        <f>IFERROR('5.0 Calc│Forecast Projects'!J64*$E64,0)</f>
        <v>0</v>
      </c>
      <c r="K64" s="19">
        <f>IFERROR('5.0 Calc│Forecast Projects'!K64*$E64,0)</f>
        <v>0</v>
      </c>
    </row>
    <row r="65" spans="1:11" x14ac:dyDescent="0.25">
      <c r="A65" s="7">
        <f>'5.0 Calc│Forecast Projects'!A65</f>
        <v>53</v>
      </c>
      <c r="B65" s="7" t="str">
        <f>'5.0 Calc│Forecast Projects'!B65</f>
        <v>Pigging Program T75  Wandong - Kyneton</v>
      </c>
      <c r="C65" s="20" t="str">
        <f>'5.0 Calc│Forecast Projects'!C65</f>
        <v>258k</v>
      </c>
      <c r="D65" s="7">
        <f>VLOOKUP($A65,'5.0 Calc│Forecast Projects'!A65:O1052,4,FALSE)</f>
        <v>1</v>
      </c>
      <c r="E65" s="7">
        <f t="shared" si="0"/>
        <v>9.9999999999999995E-7</v>
      </c>
      <c r="G65" s="19">
        <f>IFERROR('5.0 Calc│Forecast Projects'!G65*$E65,0)</f>
        <v>0</v>
      </c>
      <c r="H65" s="19">
        <f>IFERROR('5.0 Calc│Forecast Projects'!H65*$E65,0)</f>
        <v>0.52102015999999995</v>
      </c>
      <c r="I65" s="19">
        <f>IFERROR('5.0 Calc│Forecast Projects'!I65*$E65,0)</f>
        <v>0</v>
      </c>
      <c r="J65" s="19">
        <f>IFERROR('5.0 Calc│Forecast Projects'!J65*$E65,0)</f>
        <v>0</v>
      </c>
      <c r="K65" s="19">
        <f>IFERROR('5.0 Calc│Forecast Projects'!K65*$E65,0)</f>
        <v>0</v>
      </c>
    </row>
    <row r="66" spans="1:11" x14ac:dyDescent="0.25">
      <c r="A66" s="7">
        <f>'5.0 Calc│Forecast Projects'!A66</f>
        <v>54</v>
      </c>
      <c r="B66" s="7" t="str">
        <f>'5.0 Calc│Forecast Projects'!B66</f>
        <v>Pigging Program T24 Brooklyn - Corio</v>
      </c>
      <c r="C66" s="20" t="str">
        <f>'5.0 Calc│Forecast Projects'!C66</f>
        <v>258l</v>
      </c>
      <c r="D66" s="7">
        <f>VLOOKUP($A66,'5.0 Calc│Forecast Projects'!A66:O1053,4,FALSE)</f>
        <v>1</v>
      </c>
      <c r="E66" s="7">
        <f t="shared" si="0"/>
        <v>9.9999999999999995E-7</v>
      </c>
      <c r="G66" s="19">
        <f>IFERROR('5.0 Calc│Forecast Projects'!G66*$E66,0)</f>
        <v>0</v>
      </c>
      <c r="H66" s="19">
        <f>IFERROR('5.0 Calc│Forecast Projects'!H66*$E66,0)</f>
        <v>0</v>
      </c>
      <c r="I66" s="19">
        <f>IFERROR('5.0 Calc│Forecast Projects'!I66*$E66,0)</f>
        <v>0</v>
      </c>
      <c r="J66" s="19">
        <f>IFERROR('5.0 Calc│Forecast Projects'!J66*$E66,0)</f>
        <v>1.38066304</v>
      </c>
      <c r="K66" s="19">
        <f>IFERROR('5.0 Calc│Forecast Projects'!K66*$E66,0)</f>
        <v>0</v>
      </c>
    </row>
    <row r="67" spans="1:11" x14ac:dyDescent="0.25">
      <c r="A67" s="7">
        <f>'5.0 Calc│Forecast Projects'!A67</f>
        <v>55</v>
      </c>
      <c r="B67" s="7" t="str">
        <f>'5.0 Calc│Forecast Projects'!B67</f>
        <v>Pigging Program T70 Ballan – Bendigo</v>
      </c>
      <c r="C67" s="20" t="str">
        <f>'5.0 Calc│Forecast Projects'!C67</f>
        <v>258m</v>
      </c>
      <c r="D67" s="7">
        <f>VLOOKUP($A67,'5.0 Calc│Forecast Projects'!A67:O1054,4,FALSE)</f>
        <v>1</v>
      </c>
      <c r="E67" s="7">
        <f t="shared" si="0"/>
        <v>9.9999999999999995E-7</v>
      </c>
      <c r="G67" s="19">
        <f>IFERROR('5.0 Calc│Forecast Projects'!G67*$E67,0)</f>
        <v>0</v>
      </c>
      <c r="H67" s="19">
        <f>IFERROR('5.0 Calc│Forecast Projects'!H67*$E67,0)</f>
        <v>0</v>
      </c>
      <c r="I67" s="19">
        <f>IFERROR('5.0 Calc│Forecast Projects'!I67*$E67,0)</f>
        <v>0.55597567999999997</v>
      </c>
      <c r="J67" s="19">
        <f>IFERROR('5.0 Calc│Forecast Projects'!J67*$E67,0)</f>
        <v>0</v>
      </c>
      <c r="K67" s="19">
        <f>IFERROR('5.0 Calc│Forecast Projects'!K67*$E67,0)</f>
        <v>0</v>
      </c>
    </row>
    <row r="68" spans="1:11" x14ac:dyDescent="0.25">
      <c r="A68" s="7">
        <f>'5.0 Calc│Forecast Projects'!A68</f>
        <v>56</v>
      </c>
      <c r="B68" s="7" t="str">
        <f>'5.0 Calc│Forecast Projects'!B68</f>
        <v>Pigging Program T60 Longford – Tyers</v>
      </c>
      <c r="C68" s="20" t="str">
        <f>'5.0 Calc│Forecast Projects'!C68</f>
        <v>258n</v>
      </c>
      <c r="D68" s="7">
        <f>VLOOKUP($A68,'5.0 Calc│Forecast Projects'!A68:O1055,4,FALSE)</f>
        <v>1</v>
      </c>
      <c r="E68" s="7">
        <f t="shared" si="0"/>
        <v>9.9999999999999995E-7</v>
      </c>
      <c r="G68" s="19">
        <f>IFERROR('5.0 Calc│Forecast Projects'!G68*$E68,0)</f>
        <v>0</v>
      </c>
      <c r="H68" s="19">
        <f>IFERROR('5.0 Calc│Forecast Projects'!H68*$E68,0)</f>
        <v>0</v>
      </c>
      <c r="I68" s="19">
        <f>IFERROR('5.0 Calc│Forecast Projects'!I68*$E68,0)</f>
        <v>0</v>
      </c>
      <c r="J68" s="19">
        <f>IFERROR('5.0 Calc│Forecast Projects'!J68*$E68,0)</f>
        <v>0</v>
      </c>
      <c r="K68" s="19">
        <f>IFERROR('5.0 Calc│Forecast Projects'!K68*$E68,0)</f>
        <v>0.74839808000000008</v>
      </c>
    </row>
    <row r="69" spans="1:11" x14ac:dyDescent="0.25">
      <c r="A69" s="7">
        <f>'5.0 Calc│Forecast Projects'!A69</f>
        <v>57</v>
      </c>
      <c r="B69" s="7" t="str">
        <f>'5.0 Calc│Forecast Projects'!B69</f>
        <v>Pigging Program T63 Tyers - Morwell</v>
      </c>
      <c r="C69" s="20" t="str">
        <f>'5.0 Calc│Forecast Projects'!C69</f>
        <v>258o</v>
      </c>
      <c r="D69" s="7">
        <f>VLOOKUP($A69,'5.0 Calc│Forecast Projects'!A69:O1056,4,FALSE)</f>
        <v>1</v>
      </c>
      <c r="E69" s="7">
        <f t="shared" si="0"/>
        <v>9.9999999999999995E-7</v>
      </c>
      <c r="G69" s="19">
        <f>IFERROR('5.0 Calc│Forecast Projects'!G69*$E69,0)</f>
        <v>0</v>
      </c>
      <c r="H69" s="19">
        <f>IFERROR('5.0 Calc│Forecast Projects'!H69*$E69,0)</f>
        <v>0</v>
      </c>
      <c r="I69" s="19">
        <f>IFERROR('5.0 Calc│Forecast Projects'!I69*$E69,0)</f>
        <v>0</v>
      </c>
      <c r="J69" s="19">
        <f>IFERROR('5.0 Calc│Forecast Projects'!J69*$E69,0)</f>
        <v>0.61108863999999996</v>
      </c>
      <c r="K69" s="19">
        <f>IFERROR('5.0 Calc│Forecast Projects'!K69*$E69,0)</f>
        <v>0</v>
      </c>
    </row>
    <row r="70" spans="1:11" x14ac:dyDescent="0.25">
      <c r="A70" s="7">
        <f>'5.0 Calc│Forecast Projects'!A70</f>
        <v>58</v>
      </c>
      <c r="B70" s="7" t="str">
        <f>'5.0 Calc│Forecast Projects'!B70</f>
        <v>Pigging Program T96 &amp; T98 Chiltern- Rutherglen – Koonoomoo</v>
      </c>
      <c r="C70" s="20" t="str">
        <f>'5.0 Calc│Forecast Projects'!C70</f>
        <v>258p</v>
      </c>
      <c r="D70" s="7">
        <f>VLOOKUP($A70,'5.0 Calc│Forecast Projects'!A70:O1057,4,FALSE)</f>
        <v>1</v>
      </c>
      <c r="E70" s="7">
        <f t="shared" si="0"/>
        <v>9.9999999999999995E-7</v>
      </c>
      <c r="G70" s="19">
        <f>IFERROR('5.0 Calc│Forecast Projects'!G70*$E70,0)</f>
        <v>0</v>
      </c>
      <c r="H70" s="19">
        <f>IFERROR('5.0 Calc│Forecast Projects'!H70*$E70,0)</f>
        <v>0</v>
      </c>
      <c r="I70" s="19">
        <f>IFERROR('5.0 Calc│Forecast Projects'!I70*$E70,0)</f>
        <v>0</v>
      </c>
      <c r="J70" s="19">
        <f>IFERROR('5.0 Calc│Forecast Projects'!J70*$E70,0)</f>
        <v>0</v>
      </c>
      <c r="K70" s="19">
        <f>IFERROR('5.0 Calc│Forecast Projects'!K70*$E70,0)</f>
        <v>0.51055104000000007</v>
      </c>
    </row>
    <row r="71" spans="1:11" x14ac:dyDescent="0.25">
      <c r="A71" s="7">
        <f>'5.0 Calc│Forecast Projects'!A71</f>
        <v>59</v>
      </c>
      <c r="B71" s="7" t="str">
        <f>'5.0 Calc│Forecast Projects'!B71</f>
        <v>Pigging Program T118 Trugannina-Plumpton</v>
      </c>
      <c r="C71" s="20" t="str">
        <f>'5.0 Calc│Forecast Projects'!C71</f>
        <v>258q</v>
      </c>
      <c r="D71" s="7">
        <f>VLOOKUP($A71,'5.0 Calc│Forecast Projects'!A71:O1058,4,FALSE)</f>
        <v>1</v>
      </c>
      <c r="E71" s="7">
        <f t="shared" si="0"/>
        <v>9.9999999999999995E-7</v>
      </c>
      <c r="G71" s="19">
        <f>IFERROR('5.0 Calc│Forecast Projects'!G71*$E71,0)</f>
        <v>0</v>
      </c>
      <c r="H71" s="19">
        <f>IFERROR('5.0 Calc│Forecast Projects'!H71*$E71,0)</f>
        <v>0</v>
      </c>
      <c r="I71" s="19">
        <f>IFERROR('5.0 Calc│Forecast Projects'!I71*$E71,0)</f>
        <v>0</v>
      </c>
      <c r="J71" s="19">
        <f>IFERROR('5.0 Calc│Forecast Projects'!J71*$E71,0)</f>
        <v>0</v>
      </c>
      <c r="K71" s="19">
        <f>IFERROR('5.0 Calc│Forecast Projects'!K71*$E71,0)</f>
        <v>0.51232511999999997</v>
      </c>
    </row>
    <row r="72" spans="1:11" x14ac:dyDescent="0.25">
      <c r="A72" s="7">
        <f>'5.0 Calc│Forecast Projects'!A72</f>
        <v>60</v>
      </c>
      <c r="B72" s="7" t="str">
        <f>'5.0 Calc│Forecast Projects'!B72</f>
        <v>Pigging Program James Street to Laverton Pipeline (253)</v>
      </c>
      <c r="C72" s="20" t="str">
        <f>'5.0 Calc│Forecast Projects'!C72</f>
        <v>258s</v>
      </c>
      <c r="D72" s="7">
        <f>VLOOKUP($A72,'5.0 Calc│Forecast Projects'!A72:O1059,4,FALSE)</f>
        <v>1</v>
      </c>
      <c r="E72" s="7">
        <f t="shared" si="0"/>
        <v>9.9999999999999995E-7</v>
      </c>
      <c r="G72" s="19">
        <f>IFERROR('5.0 Calc│Forecast Projects'!G72*$E72,0)</f>
        <v>0</v>
      </c>
      <c r="H72" s="19">
        <f>IFERROR('5.0 Calc│Forecast Projects'!H72*$E72,0)</f>
        <v>0.44777728</v>
      </c>
      <c r="I72" s="19">
        <f>IFERROR('5.0 Calc│Forecast Projects'!I72*$E72,0)</f>
        <v>0</v>
      </c>
      <c r="J72" s="19">
        <f>IFERROR('5.0 Calc│Forecast Projects'!J72*$E72,0)</f>
        <v>0</v>
      </c>
      <c r="K72" s="19">
        <f>IFERROR('5.0 Calc│Forecast Projects'!K72*$E72,0)</f>
        <v>0</v>
      </c>
    </row>
    <row r="73" spans="1:11" x14ac:dyDescent="0.25">
      <c r="A73" s="7">
        <f>'5.0 Calc│Forecast Projects'!A73</f>
        <v>61</v>
      </c>
      <c r="B73" s="7" t="str">
        <f>'5.0 Calc│Forecast Projects'!B73</f>
        <v>Pigging Program Tyres to Maryvale (67)</v>
      </c>
      <c r="C73" s="20" t="str">
        <f>'5.0 Calc│Forecast Projects'!C73</f>
        <v>258u</v>
      </c>
      <c r="D73" s="7">
        <f>VLOOKUP($A73,'5.0 Calc│Forecast Projects'!A73:O1060,4,FALSE)</f>
        <v>1</v>
      </c>
      <c r="E73" s="7">
        <f t="shared" si="0"/>
        <v>9.9999999999999995E-7</v>
      </c>
      <c r="G73" s="19">
        <f>IFERROR('5.0 Calc│Forecast Projects'!G73*$E73,0)</f>
        <v>0.38318975999999999</v>
      </c>
      <c r="H73" s="19">
        <f>IFERROR('5.0 Calc│Forecast Projects'!H73*$E73,0)</f>
        <v>0</v>
      </c>
      <c r="I73" s="19">
        <f>IFERROR('5.0 Calc│Forecast Projects'!I73*$E73,0)</f>
        <v>0</v>
      </c>
      <c r="J73" s="19">
        <f>IFERROR('5.0 Calc│Forecast Projects'!J73*$E73,0)</f>
        <v>0</v>
      </c>
      <c r="K73" s="19">
        <f>IFERROR('5.0 Calc│Forecast Projects'!K73*$E73,0)</f>
        <v>0</v>
      </c>
    </row>
    <row r="74" spans="1:11" x14ac:dyDescent="0.25">
      <c r="A74" s="7">
        <f>'5.0 Calc│Forecast Projects'!A74</f>
        <v>62</v>
      </c>
      <c r="B74" s="7" t="str">
        <f>'5.0 Calc│Forecast Projects'!B74</f>
        <v>Pigging Program T108 Newport</v>
      </c>
      <c r="C74" s="20" t="str">
        <f>'5.0 Calc│Forecast Projects'!C74</f>
        <v>258v</v>
      </c>
      <c r="D74" s="7">
        <f>VLOOKUP($A74,'5.0 Calc│Forecast Projects'!A74:O1061,4,FALSE)</f>
        <v>1</v>
      </c>
      <c r="E74" s="7">
        <f t="shared" si="0"/>
        <v>9.9999999999999995E-7</v>
      </c>
      <c r="G74" s="19">
        <f>IFERROR('5.0 Calc│Forecast Projects'!G74*$E74,0)</f>
        <v>0.47386111999999997</v>
      </c>
      <c r="H74" s="19">
        <f>IFERROR('5.0 Calc│Forecast Projects'!H74*$E74,0)</f>
        <v>0</v>
      </c>
      <c r="I74" s="19">
        <f>IFERROR('5.0 Calc│Forecast Projects'!I74*$E74,0)</f>
        <v>0</v>
      </c>
      <c r="J74" s="19">
        <f>IFERROR('5.0 Calc│Forecast Projects'!J74*$E74,0)</f>
        <v>0</v>
      </c>
      <c r="K74" s="19">
        <f>IFERROR('5.0 Calc│Forecast Projects'!K74*$E74,0)</f>
        <v>0</v>
      </c>
    </row>
    <row r="75" spans="1:11" x14ac:dyDescent="0.25">
      <c r="A75" s="7">
        <f>'5.0 Calc│Forecast Projects'!A75</f>
        <v>63</v>
      </c>
      <c r="B75" s="7" t="str">
        <f>'5.0 Calc│Forecast Projects'!B75</f>
        <v>Pigging Program Inner Ring Main</v>
      </c>
      <c r="C75" s="20" t="str">
        <f>'5.0 Calc│Forecast Projects'!C75</f>
        <v>258w</v>
      </c>
      <c r="D75" s="7">
        <f>VLOOKUP($A75,'5.0 Calc│Forecast Projects'!A75:O1062,4,FALSE)</f>
        <v>1</v>
      </c>
      <c r="E75" s="7">
        <f t="shared" si="0"/>
        <v>9.9999999999999995E-7</v>
      </c>
      <c r="G75" s="19">
        <f>IFERROR('5.0 Calc│Forecast Projects'!G75*$E75,0)</f>
        <v>0</v>
      </c>
      <c r="H75" s="19">
        <f>IFERROR('5.0 Calc│Forecast Projects'!H75*$E75,0)</f>
        <v>0</v>
      </c>
      <c r="I75" s="19">
        <f>IFERROR('5.0 Calc│Forecast Projects'!I75*$E75,0)</f>
        <v>3.5136000000000004E-3</v>
      </c>
      <c r="J75" s="19">
        <f>IFERROR('5.0 Calc│Forecast Projects'!J75*$E75,0)</f>
        <v>0</v>
      </c>
      <c r="K75" s="19">
        <f>IFERROR('5.0 Calc│Forecast Projects'!K75*$E75,0)</f>
        <v>0</v>
      </c>
    </row>
    <row r="76" spans="1:11" x14ac:dyDescent="0.25">
      <c r="A76" s="7">
        <f>'5.0 Calc│Forecast Projects'!A76</f>
        <v>64</v>
      </c>
      <c r="B76" s="7" t="str">
        <f>'5.0 Calc│Forecast Projects'!B76</f>
        <v>Pigging Program T1 Morwell - Dandenong Repair Program</v>
      </c>
      <c r="C76" s="20" t="str">
        <f>'5.0 Calc│Forecast Projects'!C76</f>
        <v>258x</v>
      </c>
      <c r="D76" s="7">
        <f>VLOOKUP($A76,'5.0 Calc│Forecast Projects'!A76:O1063,4,FALSE)</f>
        <v>1</v>
      </c>
      <c r="E76" s="7">
        <f t="shared" si="0"/>
        <v>9.9999999999999995E-7</v>
      </c>
      <c r="G76" s="19">
        <f>IFERROR('5.0 Calc│Forecast Projects'!G76*$E76,0)</f>
        <v>0.92552331999999993</v>
      </c>
      <c r="H76" s="19">
        <f>IFERROR('5.0 Calc│Forecast Projects'!H76*$E76,0)</f>
        <v>0.17411572</v>
      </c>
      <c r="I76" s="19">
        <f>IFERROR('5.0 Calc│Forecast Projects'!I76*$E76,0)</f>
        <v>0</v>
      </c>
      <c r="J76" s="19">
        <f>IFERROR('5.0 Calc│Forecast Projects'!J76*$E76,0)</f>
        <v>0</v>
      </c>
      <c r="K76" s="19">
        <f>IFERROR('5.0 Calc│Forecast Projects'!K76*$E76,0)</f>
        <v>0</v>
      </c>
    </row>
    <row r="77" spans="1:11" x14ac:dyDescent="0.25">
      <c r="A77" s="7">
        <f>'5.0 Calc│Forecast Projects'!A77</f>
        <v>65</v>
      </c>
      <c r="B77" s="7" t="str">
        <f>'5.0 Calc│Forecast Projects'!B77</f>
        <v>Pig Trap Installation James Street to Laverton Pipeline (253)</v>
      </c>
      <c r="C77" s="20" t="str">
        <f>'5.0 Calc│Forecast Projects'!C77</f>
        <v>259a</v>
      </c>
      <c r="D77" s="7">
        <f>VLOOKUP($A77,'5.0 Calc│Forecast Projects'!A77:O1064,4,FALSE)</f>
        <v>1</v>
      </c>
      <c r="E77" s="7">
        <f t="shared" si="0"/>
        <v>9.9999999999999995E-7</v>
      </c>
      <c r="G77" s="19">
        <f>IFERROR('5.0 Calc│Forecast Projects'!G77*$E77,0)</f>
        <v>0</v>
      </c>
      <c r="H77" s="19">
        <f>IFERROR('5.0 Calc│Forecast Projects'!H77*$E77,0)</f>
        <v>1.8948089074542713</v>
      </c>
      <c r="I77" s="19">
        <f>IFERROR('5.0 Calc│Forecast Projects'!I77*$E77,0)</f>
        <v>0.20784908003835695</v>
      </c>
      <c r="J77" s="19">
        <f>IFERROR('5.0 Calc│Forecast Projects'!J77*$E77,0)</f>
        <v>0</v>
      </c>
      <c r="K77" s="19">
        <f>IFERROR('5.0 Calc│Forecast Projects'!K77*$E77,0)</f>
        <v>0</v>
      </c>
    </row>
    <row r="78" spans="1:11" x14ac:dyDescent="0.25">
      <c r="A78" s="7">
        <f>'5.0 Calc│Forecast Projects'!A78</f>
        <v>66</v>
      </c>
      <c r="B78" s="7" t="str">
        <f>'5.0 Calc│Forecast Projects'!B78</f>
        <v>Pig Trap Installation Tyers to Maryvale Pipeline (67)</v>
      </c>
      <c r="C78" s="20" t="str">
        <f>'5.0 Calc│Forecast Projects'!C78</f>
        <v>259d</v>
      </c>
      <c r="D78" s="7">
        <f>VLOOKUP($A78,'5.0 Calc│Forecast Projects'!A78:O1065,4,FALSE)</f>
        <v>1</v>
      </c>
      <c r="E78" s="7">
        <f t="shared" ref="E78:E133" si="1">D78/1000000</f>
        <v>9.9999999999999995E-7</v>
      </c>
      <c r="G78" s="19">
        <f>IFERROR('5.0 Calc│Forecast Projects'!G78*$E78,0)</f>
        <v>0.5898745128569699</v>
      </c>
      <c r="H78" s="19">
        <f>IFERROR('5.0 Calc│Forecast Projects'!H78*$E78,0)</f>
        <v>7.8499358928795601E-2</v>
      </c>
      <c r="I78" s="19">
        <f>IFERROR('5.0 Calc│Forecast Projects'!I78*$E78,0)</f>
        <v>0</v>
      </c>
      <c r="J78" s="19">
        <f>IFERROR('5.0 Calc│Forecast Projects'!J78*$E78,0)</f>
        <v>0</v>
      </c>
      <c r="K78" s="19">
        <f>IFERROR('5.0 Calc│Forecast Projects'!K78*$E78,0)</f>
        <v>0</v>
      </c>
    </row>
    <row r="79" spans="1:11" x14ac:dyDescent="0.25">
      <c r="A79" s="7">
        <f>'5.0 Calc│Forecast Projects'!A79</f>
        <v>67</v>
      </c>
      <c r="B79" s="7" t="str">
        <f>'5.0 Calc│Forecast Projects'!B79</f>
        <v>Liquid Management - Brooklyn</v>
      </c>
      <c r="C79" s="20" t="str">
        <f>'5.0 Calc│Forecast Projects'!C79</f>
        <v>260a</v>
      </c>
      <c r="D79" s="7">
        <f>VLOOKUP($A79,'5.0 Calc│Forecast Projects'!A79:O1066,4,FALSE)</f>
        <v>1</v>
      </c>
      <c r="E79" s="7">
        <f t="shared" si="1"/>
        <v>9.9999999999999995E-7</v>
      </c>
      <c r="G79" s="19">
        <f>IFERROR('5.0 Calc│Forecast Projects'!G79*$E79,0)</f>
        <v>0</v>
      </c>
      <c r="H79" s="19">
        <f>IFERROR('5.0 Calc│Forecast Projects'!H79*$E79,0)</f>
        <v>0</v>
      </c>
      <c r="I79" s="19">
        <f>IFERROR('5.0 Calc│Forecast Projects'!I79*$E79,0)</f>
        <v>0</v>
      </c>
      <c r="J79" s="19">
        <f>IFERROR('5.0 Calc│Forecast Projects'!J79*$E79,0)</f>
        <v>0</v>
      </c>
      <c r="K79" s="19">
        <f>IFERROR('5.0 Calc│Forecast Projects'!K79*$E79,0)</f>
        <v>0.15700579999999997</v>
      </c>
    </row>
    <row r="80" spans="1:11" x14ac:dyDescent="0.25">
      <c r="A80" s="7">
        <f>'5.0 Calc│Forecast Projects'!A80</f>
        <v>68</v>
      </c>
      <c r="B80" s="7" t="str">
        <f>'5.0 Calc│Forecast Projects'!B80</f>
        <v>Liquid Management - Pakenham</v>
      </c>
      <c r="C80" s="20" t="str">
        <f>'5.0 Calc│Forecast Projects'!C80</f>
        <v>260b</v>
      </c>
      <c r="D80" s="7">
        <f>VLOOKUP($A80,'5.0 Calc│Forecast Projects'!A80:O1067,4,FALSE)</f>
        <v>1</v>
      </c>
      <c r="E80" s="7">
        <f t="shared" si="1"/>
        <v>9.9999999999999995E-7</v>
      </c>
      <c r="G80" s="19">
        <f>IFERROR('5.0 Calc│Forecast Projects'!G80*$E80,0)</f>
        <v>0</v>
      </c>
      <c r="H80" s="19">
        <f>IFERROR('5.0 Calc│Forecast Projects'!H80*$E80,0)</f>
        <v>0</v>
      </c>
      <c r="I80" s="19">
        <f>IFERROR('5.0 Calc│Forecast Projects'!I80*$E80,0)</f>
        <v>0</v>
      </c>
      <c r="J80" s="19">
        <f>IFERROR('5.0 Calc│Forecast Projects'!J80*$E80,0)</f>
        <v>0.15700579999999997</v>
      </c>
      <c r="K80" s="19">
        <f>IFERROR('5.0 Calc│Forecast Projects'!K80*$E80,0)</f>
        <v>0</v>
      </c>
    </row>
    <row r="81" spans="1:11" x14ac:dyDescent="0.25">
      <c r="A81" s="7">
        <f>'5.0 Calc│Forecast Projects'!A81</f>
        <v>69</v>
      </c>
      <c r="B81" s="7" t="str">
        <f>'5.0 Calc│Forecast Projects'!B81</f>
        <v>RTU replacement</v>
      </c>
      <c r="C81" s="20">
        <f>'5.0 Calc│Forecast Projects'!C81</f>
        <v>262</v>
      </c>
      <c r="D81" s="7">
        <f>VLOOKUP($A81,'5.0 Calc│Forecast Projects'!A81:O1068,4,FALSE)</f>
        <v>1</v>
      </c>
      <c r="E81" s="7">
        <f t="shared" si="1"/>
        <v>9.9999999999999995E-7</v>
      </c>
      <c r="G81" s="19">
        <f>IFERROR('5.0 Calc│Forecast Projects'!G81*$E81,0)</f>
        <v>0.14181663999999997</v>
      </c>
      <c r="H81" s="19">
        <f>IFERROR('5.0 Calc│Forecast Projects'!H81*$E81,0)</f>
        <v>0.14181663999999997</v>
      </c>
      <c r="I81" s="19">
        <f>IFERROR('5.0 Calc│Forecast Projects'!I81*$E81,0)</f>
        <v>0.14181663999999997</v>
      </c>
      <c r="J81" s="19">
        <f>IFERROR('5.0 Calc│Forecast Projects'!J81*$E81,0)</f>
        <v>0.14181663999999997</v>
      </c>
      <c r="K81" s="19">
        <f>IFERROR('5.0 Calc│Forecast Projects'!K81*$E81,0)</f>
        <v>0.14181663999999997</v>
      </c>
    </row>
    <row r="82" spans="1:11" x14ac:dyDescent="0.25">
      <c r="A82" s="7">
        <f>'5.0 Calc│Forecast Projects'!A82</f>
        <v>70</v>
      </c>
      <c r="B82" s="7" t="str">
        <f>'5.0 Calc│Forecast Projects'!B82</f>
        <v>Pipe Support replacement</v>
      </c>
      <c r="C82" s="20">
        <f>'5.0 Calc│Forecast Projects'!C82</f>
        <v>263</v>
      </c>
      <c r="D82" s="7">
        <f>VLOOKUP($A82,'5.0 Calc│Forecast Projects'!A82:O1069,4,FALSE)</f>
        <v>1</v>
      </c>
      <c r="E82" s="7">
        <f t="shared" si="1"/>
        <v>9.9999999999999995E-7</v>
      </c>
      <c r="G82" s="19">
        <f>IFERROR('5.0 Calc│Forecast Projects'!G82*$E82,0)</f>
        <v>0.1648110408</v>
      </c>
      <c r="H82" s="19">
        <f>IFERROR('5.0 Calc│Forecast Projects'!H82*$E82,0)</f>
        <v>0.1648110408</v>
      </c>
      <c r="I82" s="19">
        <f>IFERROR('5.0 Calc│Forecast Projects'!I82*$E82,0)</f>
        <v>0.1648110408</v>
      </c>
      <c r="J82" s="19">
        <f>IFERROR('5.0 Calc│Forecast Projects'!J82*$E82,0)</f>
        <v>0.1648110408</v>
      </c>
      <c r="K82" s="19">
        <f>IFERROR('5.0 Calc│Forecast Projects'!K82*$E82,0)</f>
        <v>0.1648110408</v>
      </c>
    </row>
    <row r="83" spans="1:11" x14ac:dyDescent="0.25">
      <c r="A83" s="7">
        <f>'5.0 Calc│Forecast Projects'!A83</f>
        <v>71</v>
      </c>
      <c r="B83" s="7" t="str">
        <f>'5.0 Calc│Forecast Projects'!B83</f>
        <v>HMI upgrade to CLEAR SCADA at BCS, SCS and WCS &amp; CG, Longford</v>
      </c>
      <c r="C83" s="20">
        <f>'5.0 Calc│Forecast Projects'!C83</f>
        <v>264</v>
      </c>
      <c r="D83" s="7">
        <f>VLOOKUP($A83,'5.0 Calc│Forecast Projects'!A83:O1070,4,FALSE)</f>
        <v>1</v>
      </c>
      <c r="E83" s="7">
        <f t="shared" si="1"/>
        <v>9.9999999999999995E-7</v>
      </c>
      <c r="G83" s="19">
        <f>IFERROR('5.0 Calc│Forecast Projects'!G83*$E83,0)</f>
        <v>6.0928000000000017E-2</v>
      </c>
      <c r="H83" s="19">
        <f>IFERROR('5.0 Calc│Forecast Projects'!H83*$E83,0)</f>
        <v>6.0928000000000017E-2</v>
      </c>
      <c r="I83" s="19">
        <f>IFERROR('5.0 Calc│Forecast Projects'!I83*$E83,0)</f>
        <v>6.0928000000000017E-2</v>
      </c>
      <c r="J83" s="19">
        <f>IFERROR('5.0 Calc│Forecast Projects'!J83*$E83,0)</f>
        <v>6.0928000000000017E-2</v>
      </c>
      <c r="K83" s="19">
        <f>IFERROR('5.0 Calc│Forecast Projects'!K83*$E83,0)</f>
        <v>6.0928000000000017E-2</v>
      </c>
    </row>
    <row r="84" spans="1:11" x14ac:dyDescent="0.25">
      <c r="A84" s="7">
        <f>'5.0 Calc│Forecast Projects'!A84</f>
        <v>72</v>
      </c>
      <c r="B84" s="7" t="str">
        <f>'5.0 Calc│Forecast Projects'!B84</f>
        <v>BCS Unit 12 Inlet Filter Replacement/Augmentation</v>
      </c>
      <c r="C84" s="20">
        <f>'5.0 Calc│Forecast Projects'!C84</f>
        <v>267</v>
      </c>
      <c r="D84" s="7">
        <f>VLOOKUP($A84,'5.0 Calc│Forecast Projects'!A84:O1071,4,FALSE)</f>
        <v>1</v>
      </c>
      <c r="E84" s="7">
        <f t="shared" si="1"/>
        <v>9.9999999999999995E-7</v>
      </c>
      <c r="G84" s="19">
        <f>IFERROR('5.0 Calc│Forecast Projects'!G84*$E84,0)</f>
        <v>0.63571942000000004</v>
      </c>
      <c r="H84" s="19">
        <f>IFERROR('5.0 Calc│Forecast Projects'!H84*$E84,0)</f>
        <v>0</v>
      </c>
      <c r="I84" s="19">
        <f>IFERROR('5.0 Calc│Forecast Projects'!I84*$E84,0)</f>
        <v>0</v>
      </c>
      <c r="J84" s="19">
        <f>IFERROR('5.0 Calc│Forecast Projects'!J84*$E84,0)</f>
        <v>0</v>
      </c>
      <c r="K84" s="19">
        <f>IFERROR('5.0 Calc│Forecast Projects'!K84*$E84,0)</f>
        <v>0</v>
      </c>
    </row>
    <row r="85" spans="1:11" x14ac:dyDescent="0.25">
      <c r="A85" s="7">
        <f>'5.0 Calc│Forecast Projects'!A85</f>
        <v>73</v>
      </c>
      <c r="B85" s="7" t="str">
        <f>'5.0 Calc│Forecast Projects'!B85</f>
        <v>Coogee decommissioning</v>
      </c>
      <c r="C85" s="20">
        <f>'5.0 Calc│Forecast Projects'!C85</f>
        <v>268</v>
      </c>
      <c r="D85" s="7">
        <f>VLOOKUP($A85,'5.0 Calc│Forecast Projects'!A85:O1072,4,FALSE)</f>
        <v>1</v>
      </c>
      <c r="E85" s="7">
        <f t="shared" si="1"/>
        <v>9.9999999999999995E-7</v>
      </c>
      <c r="G85" s="19">
        <f>IFERROR('5.0 Calc│Forecast Projects'!G85*$E85,0)</f>
        <v>0</v>
      </c>
      <c r="H85" s="19">
        <f>IFERROR('5.0 Calc│Forecast Projects'!H85*$E85,0)</f>
        <v>0</v>
      </c>
      <c r="I85" s="19">
        <f>IFERROR('5.0 Calc│Forecast Projects'!I85*$E85,0)</f>
        <v>0</v>
      </c>
      <c r="J85" s="19">
        <f>IFERROR('5.0 Calc│Forecast Projects'!J85*$E85,0)</f>
        <v>0</v>
      </c>
      <c r="K85" s="19">
        <f>IFERROR('5.0 Calc│Forecast Projects'!K85*$E85,0)</f>
        <v>0</v>
      </c>
    </row>
    <row r="86" spans="1:11" x14ac:dyDescent="0.25">
      <c r="A86" s="7">
        <f>'5.0 Calc│Forecast Projects'!A86</f>
        <v>74</v>
      </c>
      <c r="B86" s="7" t="str">
        <f>'5.0 Calc│Forecast Projects'!B86</f>
        <v>Compressor Type B Compliance</v>
      </c>
      <c r="C86" s="20">
        <f>'5.0 Calc│Forecast Projects'!C86</f>
        <v>271</v>
      </c>
      <c r="D86" s="7">
        <f>VLOOKUP($A86,'5.0 Calc│Forecast Projects'!A86:O1073,4,FALSE)</f>
        <v>1</v>
      </c>
      <c r="E86" s="7">
        <f t="shared" si="1"/>
        <v>9.9999999999999995E-7</v>
      </c>
      <c r="G86" s="19">
        <f>IFERROR('5.0 Calc│Forecast Projects'!G86*$E86,0)</f>
        <v>0.21671853999999993</v>
      </c>
      <c r="H86" s="19">
        <f>IFERROR('5.0 Calc│Forecast Projects'!H86*$E86,0)</f>
        <v>0.21671853999999993</v>
      </c>
      <c r="I86" s="19">
        <f>IFERROR('5.0 Calc│Forecast Projects'!I86*$E86,0)</f>
        <v>0.21671853999999993</v>
      </c>
      <c r="J86" s="19">
        <f>IFERROR('5.0 Calc│Forecast Projects'!J86*$E86,0)</f>
        <v>0.21671853999999993</v>
      </c>
      <c r="K86" s="19">
        <f>IFERROR('5.0 Calc│Forecast Projects'!K86*$E86,0)</f>
        <v>0.21671853999999993</v>
      </c>
    </row>
    <row r="87" spans="1:11" x14ac:dyDescent="0.25">
      <c r="A87" s="7">
        <f>'5.0 Calc│Forecast Projects'!A87</f>
        <v>75</v>
      </c>
      <c r="B87" s="7" t="str">
        <f>'5.0 Calc│Forecast Projects'!B87</f>
        <v>Dandenong LNG Isolation Valve Upgrade</v>
      </c>
      <c r="C87" s="20">
        <f>'5.0 Calc│Forecast Projects'!C87</f>
        <v>275</v>
      </c>
      <c r="D87" s="7">
        <f>VLOOKUP($A87,'5.0 Calc│Forecast Projects'!A87:O1074,4,FALSE)</f>
        <v>1</v>
      </c>
      <c r="E87" s="7">
        <f t="shared" si="1"/>
        <v>9.9999999999999995E-7</v>
      </c>
      <c r="G87" s="19">
        <f>IFERROR('5.0 Calc│Forecast Projects'!G87*$E87,0)</f>
        <v>0.64902179999999998</v>
      </c>
      <c r="H87" s="19">
        <f>IFERROR('5.0 Calc│Forecast Projects'!H87*$E87,0)</f>
        <v>0</v>
      </c>
      <c r="I87" s="19">
        <f>IFERROR('5.0 Calc│Forecast Projects'!I87*$E87,0)</f>
        <v>0</v>
      </c>
      <c r="J87" s="19">
        <f>IFERROR('5.0 Calc│Forecast Projects'!J87*$E87,0)</f>
        <v>0</v>
      </c>
      <c r="K87" s="19">
        <f>IFERROR('5.0 Calc│Forecast Projects'!K87*$E87,0)</f>
        <v>0</v>
      </c>
    </row>
    <row r="88" spans="1:11" x14ac:dyDescent="0.25">
      <c r="A88" s="7">
        <f>'5.0 Calc│Forecast Projects'!A88</f>
        <v>76</v>
      </c>
      <c r="B88" s="7" t="str">
        <f>'5.0 Calc│Forecast Projects'!B88</f>
        <v>Morwell-Dandenong Fatigue Crack Detection from High Loads</v>
      </c>
      <c r="C88" s="20">
        <f>'5.0 Calc│Forecast Projects'!C88</f>
        <v>276</v>
      </c>
      <c r="D88" s="7">
        <f>VLOOKUP($A88,'5.0 Calc│Forecast Projects'!A88:O1075,4,FALSE)</f>
        <v>1</v>
      </c>
      <c r="E88" s="7">
        <f t="shared" si="1"/>
        <v>9.9999999999999995E-7</v>
      </c>
      <c r="G88" s="19">
        <f>IFERROR('5.0 Calc│Forecast Projects'!G88*$E88,0)</f>
        <v>0.26083200000000001</v>
      </c>
      <c r="H88" s="19">
        <f>IFERROR('5.0 Calc│Forecast Projects'!H88*$E88,0)</f>
        <v>0</v>
      </c>
      <c r="I88" s="19">
        <f>IFERROR('5.0 Calc│Forecast Projects'!I88*$E88,0)</f>
        <v>0</v>
      </c>
      <c r="J88" s="19">
        <f>IFERROR('5.0 Calc│Forecast Projects'!J88*$E88,0)</f>
        <v>0</v>
      </c>
      <c r="K88" s="19">
        <f>IFERROR('5.0 Calc│Forecast Projects'!K88*$E88,0)</f>
        <v>0</v>
      </c>
    </row>
    <row r="89" spans="1:11" x14ac:dyDescent="0.25">
      <c r="A89" s="7">
        <f>'5.0 Calc│Forecast Projects'!A89</f>
        <v>77</v>
      </c>
      <c r="B89" s="7" t="str">
        <f>'5.0 Calc│Forecast Projects'!B89</f>
        <v>Unibolt Enclosure Replacement</v>
      </c>
      <c r="C89" s="20">
        <f>'5.0 Calc│Forecast Projects'!C89</f>
        <v>277</v>
      </c>
      <c r="D89" s="7">
        <f>VLOOKUP($A89,'5.0 Calc│Forecast Projects'!A89:O1076,4,FALSE)</f>
        <v>1</v>
      </c>
      <c r="E89" s="7">
        <f t="shared" si="1"/>
        <v>9.9999999999999995E-7</v>
      </c>
      <c r="G89" s="19">
        <f>IFERROR('5.0 Calc│Forecast Projects'!G89*$E89,0)</f>
        <v>4.4463999999999997E-2</v>
      </c>
      <c r="H89" s="19">
        <f>IFERROR('5.0 Calc│Forecast Projects'!H89*$E89,0)</f>
        <v>4.4463999999999997E-2</v>
      </c>
      <c r="I89" s="19">
        <f>IFERROR('5.0 Calc│Forecast Projects'!I89*$E89,0)</f>
        <v>4.4463999999999997E-2</v>
      </c>
      <c r="J89" s="19">
        <f>IFERROR('5.0 Calc│Forecast Projects'!J89*$E89,0)</f>
        <v>4.4463999999999997E-2</v>
      </c>
      <c r="K89" s="19">
        <f>IFERROR('5.0 Calc│Forecast Projects'!K89*$E89,0)</f>
        <v>4.4463999999999997E-2</v>
      </c>
    </row>
    <row r="90" spans="1:11" x14ac:dyDescent="0.25">
      <c r="A90" s="7">
        <f>'5.0 Calc│Forecast Projects'!A90</f>
        <v>78</v>
      </c>
      <c r="B90" s="7" t="str">
        <f>'5.0 Calc│Forecast Projects'!B90</f>
        <v>WAN Upgrade (Satellite project)</v>
      </c>
      <c r="C90" s="20">
        <f>'5.0 Calc│Forecast Projects'!C90</f>
        <v>278</v>
      </c>
      <c r="D90" s="7">
        <f>VLOOKUP($A90,'5.0 Calc│Forecast Projects'!A90:O1077,4,FALSE)</f>
        <v>1</v>
      </c>
      <c r="E90" s="7">
        <f t="shared" si="1"/>
        <v>9.9999999999999995E-7</v>
      </c>
      <c r="G90" s="19">
        <f>IFERROR('5.0 Calc│Forecast Projects'!G90*$E90,0)</f>
        <v>0.94699191999999976</v>
      </c>
      <c r="H90" s="19">
        <f>IFERROR('5.0 Calc│Forecast Projects'!H90*$E90,0)</f>
        <v>0.94699191999999976</v>
      </c>
      <c r="I90" s="19">
        <f>IFERROR('5.0 Calc│Forecast Projects'!I90*$E90,0)</f>
        <v>0.94699191999999976</v>
      </c>
      <c r="J90" s="19">
        <f>IFERROR('5.0 Calc│Forecast Projects'!J90*$E90,0)</f>
        <v>0.94699191999999976</v>
      </c>
      <c r="K90" s="19">
        <f>IFERROR('5.0 Calc│Forecast Projects'!K90*$E90,0)</f>
        <v>0.94699191999999976</v>
      </c>
    </row>
    <row r="91" spans="1:11" x14ac:dyDescent="0.25">
      <c r="A91" s="7">
        <f>'5.0 Calc│Forecast Projects'!A91</f>
        <v>79</v>
      </c>
      <c r="B91" s="7" t="str">
        <f>'5.0 Calc│Forecast Projects'!B91</f>
        <v>Warragul Looping 6" (Southern Route)</v>
      </c>
      <c r="C91" s="20" t="str">
        <f>'5.0 Calc│Forecast Projects'!C91</f>
        <v>Warragul 6" (Sth)</v>
      </c>
      <c r="D91" s="7">
        <f>VLOOKUP($A91,'5.0 Calc│Forecast Projects'!A91:O1078,4,FALSE)</f>
        <v>1</v>
      </c>
      <c r="E91" s="7">
        <f t="shared" si="1"/>
        <v>9.9999999999999995E-7</v>
      </c>
      <c r="G91" s="19">
        <f>IFERROR('5.0 Calc│Forecast Projects'!G91*$E91,0)</f>
        <v>5.3999999999999995</v>
      </c>
      <c r="H91" s="19">
        <f>IFERROR('5.0 Calc│Forecast Projects'!H91*$E91,0)</f>
        <v>2</v>
      </c>
      <c r="I91" s="19">
        <f>IFERROR('5.0 Calc│Forecast Projects'!I91*$E91,0)</f>
        <v>0</v>
      </c>
      <c r="J91" s="19">
        <f>IFERROR('5.0 Calc│Forecast Projects'!J91*$E91,0)</f>
        <v>0</v>
      </c>
      <c r="K91" s="19">
        <f>IFERROR('5.0 Calc│Forecast Projects'!K91*$E91,0)</f>
        <v>0</v>
      </c>
    </row>
    <row r="92" spans="1:11" x14ac:dyDescent="0.25">
      <c r="A92" s="7">
        <f>'5.0 Calc│Forecast Projects'!A92</f>
        <v>80</v>
      </c>
      <c r="B92" s="7" t="str">
        <f>'5.0 Calc│Forecast Projects'!B92</f>
        <v>Angelsea Pipeline (Western Route)</v>
      </c>
      <c r="C92" s="20" t="str">
        <f>'5.0 Calc│Forecast Projects'!C92</f>
        <v>Anglesea</v>
      </c>
      <c r="D92" s="7">
        <f>VLOOKUP($A92,'5.0 Calc│Forecast Projects'!A92:O1079,4,FALSE)</f>
        <v>1</v>
      </c>
      <c r="E92" s="7">
        <f t="shared" si="1"/>
        <v>9.9999999999999995E-7</v>
      </c>
      <c r="G92" s="19">
        <f>IFERROR('5.0 Calc│Forecast Projects'!G92*$E92,0)</f>
        <v>13.620487693076923</v>
      </c>
      <c r="H92" s="19">
        <f>IFERROR('5.0 Calc│Forecast Projects'!H92*$E92,0)</f>
        <v>12.272008946923076</v>
      </c>
      <c r="I92" s="19">
        <f>IFERROR('5.0 Calc│Forecast Projects'!I92*$E92,0)</f>
        <v>0</v>
      </c>
      <c r="J92" s="19">
        <f>IFERROR('5.0 Calc│Forecast Projects'!J92*$E92,0)</f>
        <v>0</v>
      </c>
      <c r="K92" s="19">
        <f>IFERROR('5.0 Calc│Forecast Projects'!K92*$E92,0)</f>
        <v>0</v>
      </c>
    </row>
    <row r="93" spans="1:11" x14ac:dyDescent="0.25">
      <c r="A93" s="7">
        <f>'5.0 Calc│Forecast Projects'!A93</f>
        <v>81</v>
      </c>
      <c r="B93" s="7" t="str">
        <f>'5.0 Calc│Forecast Projects'!B93</f>
        <v>BCS Reconfiguration (2B)</v>
      </c>
      <c r="C93" s="20" t="str">
        <f>'5.0 Calc│Forecast Projects'!C93</f>
        <v>BCS Reconfig (2A)</v>
      </c>
      <c r="D93" s="7">
        <f>VLOOKUP($A93,'5.0 Calc│Forecast Projects'!A93:O1080,4,FALSE)</f>
        <v>1</v>
      </c>
      <c r="E93" s="7">
        <f t="shared" si="1"/>
        <v>9.9999999999999995E-7</v>
      </c>
      <c r="G93" s="19">
        <f>IFERROR('5.0 Calc│Forecast Projects'!G93*$E93,0)</f>
        <v>1.96014121</v>
      </c>
      <c r="H93" s="19">
        <f>IFERROR('5.0 Calc│Forecast Projects'!H93*$E93,0)</f>
        <v>0</v>
      </c>
      <c r="I93" s="19">
        <f>IFERROR('5.0 Calc│Forecast Projects'!I93*$E93,0)</f>
        <v>0</v>
      </c>
      <c r="J93" s="19">
        <f>IFERROR('5.0 Calc│Forecast Projects'!J93*$E93,0)</f>
        <v>0</v>
      </c>
      <c r="K93" s="19">
        <f>IFERROR('5.0 Calc│Forecast Projects'!K93*$E93,0)</f>
        <v>0</v>
      </c>
    </row>
    <row r="94" spans="1:11" x14ac:dyDescent="0.25">
      <c r="A94" s="7">
        <f>'5.0 Calc│Forecast Projects'!A94</f>
        <v>82</v>
      </c>
      <c r="B94" s="7" t="str">
        <f>'5.0 Calc│Forecast Projects'!B94</f>
        <v>Winchelsea Bi-Directional Flow</v>
      </c>
      <c r="C94" s="20" t="str">
        <f>'5.0 Calc│Forecast Projects'!C94</f>
        <v>Winchelsea Bi-Direction</v>
      </c>
      <c r="D94" s="7">
        <f>VLOOKUP($A94,'5.0 Calc│Forecast Projects'!A94:O1081,4,FALSE)</f>
        <v>1</v>
      </c>
      <c r="E94" s="7">
        <f t="shared" si="1"/>
        <v>9.9999999999999995E-7</v>
      </c>
      <c r="G94" s="19">
        <f>IFERROR('5.0 Calc│Forecast Projects'!G94*$E94,0)</f>
        <v>1.4205562580000002</v>
      </c>
      <c r="H94" s="19">
        <f>IFERROR('5.0 Calc│Forecast Projects'!H94*$E94,0)</f>
        <v>0</v>
      </c>
      <c r="I94" s="19">
        <f>IFERROR('5.0 Calc│Forecast Projects'!I94*$E94,0)</f>
        <v>0</v>
      </c>
      <c r="J94" s="19">
        <f>IFERROR('5.0 Calc│Forecast Projects'!J94*$E94,0)</f>
        <v>0</v>
      </c>
      <c r="K94" s="19">
        <f>IFERROR('5.0 Calc│Forecast Projects'!K94*$E94,0)</f>
        <v>0</v>
      </c>
    </row>
    <row r="95" spans="1:11" x14ac:dyDescent="0.25">
      <c r="A95" s="7">
        <f>'5.0 Calc│Forecast Projects'!A95</f>
        <v>83</v>
      </c>
      <c r="B95" s="7" t="str">
        <f>'5.0 Calc│Forecast Projects'!B95</f>
        <v>WORM (50km x 20" Pipeline)</v>
      </c>
      <c r="C95" s="20" t="str">
        <f>'5.0 Calc│Forecast Projects'!C95</f>
        <v>WORM (Pipeline)</v>
      </c>
      <c r="D95" s="7">
        <f>VLOOKUP($A95,'5.0 Calc│Forecast Projects'!A95:O1082,4,FALSE)</f>
        <v>1</v>
      </c>
      <c r="E95" s="7">
        <f t="shared" si="1"/>
        <v>9.9999999999999995E-7</v>
      </c>
      <c r="G95" s="19">
        <f>IFERROR('5.0 Calc│Forecast Projects'!G95*$E95,0)</f>
        <v>15.91116682133995</v>
      </c>
      <c r="H95" s="19">
        <f>IFERROR('5.0 Calc│Forecast Projects'!H95*$E95,0)</f>
        <v>28.997137436724557</v>
      </c>
      <c r="I95" s="19">
        <f>IFERROR('5.0 Calc│Forecast Projects'!I95*$E95,0)</f>
        <v>48.814496741935493</v>
      </c>
      <c r="J95" s="19">
        <f>IFERROR('5.0 Calc│Forecast Projects'!J95*$E95,0)</f>
        <v>0</v>
      </c>
      <c r="K95" s="19">
        <f>IFERROR('5.0 Calc│Forecast Projects'!K95*$E95,0)</f>
        <v>0</v>
      </c>
    </row>
    <row r="96" spans="1:11" x14ac:dyDescent="0.25">
      <c r="A96" s="7">
        <f>'5.0 Calc│Forecast Projects'!A96</f>
        <v>84</v>
      </c>
      <c r="B96" s="7" t="str">
        <f>'5.0 Calc│Forecast Projects'!B96</f>
        <v>WORM (C50 at Wollert)</v>
      </c>
      <c r="C96" s="20" t="str">
        <f>'5.0 Calc│Forecast Projects'!C96</f>
        <v>WORM (C50)</v>
      </c>
      <c r="D96" s="7">
        <f>VLOOKUP($A96,'5.0 Calc│Forecast Projects'!A96:O1083,4,FALSE)</f>
        <v>1</v>
      </c>
      <c r="E96" s="7">
        <f t="shared" si="1"/>
        <v>9.9999999999999995E-7</v>
      </c>
      <c r="G96" s="19">
        <f>IFERROR('5.0 Calc│Forecast Projects'!G96*$E96,0)</f>
        <v>7.0436623399999974</v>
      </c>
      <c r="H96" s="19">
        <f>IFERROR('5.0 Calc│Forecast Projects'!H96*$E96,0)</f>
        <v>12.092299291111107</v>
      </c>
      <c r="I96" s="19">
        <f>IFERROR('5.0 Calc│Forecast Projects'!I96*$E96,0)</f>
        <v>6.1767233688888874</v>
      </c>
      <c r="J96" s="19">
        <f>IFERROR('5.0 Calc│Forecast Projects'!J96*$E96,0)</f>
        <v>0</v>
      </c>
      <c r="K96" s="19">
        <f>IFERROR('5.0 Calc│Forecast Projects'!K96*$E96,0)</f>
        <v>0</v>
      </c>
    </row>
    <row r="97" spans="1:11" x14ac:dyDescent="0.25">
      <c r="A97" s="7">
        <f>'5.0 Calc│Forecast Projects'!A97</f>
        <v>85</v>
      </c>
      <c r="B97" s="7" t="str">
        <f>'5.0 Calc│Forecast Projects'!B97</f>
        <v>WORM (PRS at Wollert)</v>
      </c>
      <c r="C97" s="20" t="str">
        <f>'5.0 Calc│Forecast Projects'!C97</f>
        <v>WORM (PRS)</v>
      </c>
      <c r="D97" s="7">
        <f>VLOOKUP($A97,'5.0 Calc│Forecast Projects'!A97:O1084,4,FALSE)</f>
        <v>1</v>
      </c>
      <c r="E97" s="7">
        <f t="shared" si="1"/>
        <v>9.9999999999999995E-7</v>
      </c>
      <c r="G97" s="19">
        <f>IFERROR('5.0 Calc│Forecast Projects'!G97*$E97,0)</f>
        <v>0</v>
      </c>
      <c r="H97" s="19">
        <f>IFERROR('5.0 Calc│Forecast Projects'!H97*$E97,0)</f>
        <v>1.6417220833333332</v>
      </c>
      <c r="I97" s="19">
        <f>IFERROR('5.0 Calc│Forecast Projects'!I97*$E97,0)</f>
        <v>1.9592249166666666</v>
      </c>
      <c r="J97" s="19">
        <f>IFERROR('5.0 Calc│Forecast Projects'!J97*$E97,0)</f>
        <v>0</v>
      </c>
      <c r="K97" s="19">
        <f>IFERROR('5.0 Calc│Forecast Projects'!K97*$E97,0)</f>
        <v>0</v>
      </c>
    </row>
    <row r="98" spans="1:11" x14ac:dyDescent="0.25">
      <c r="A98" s="7">
        <f>'5.0 Calc│Forecast Projects'!A98</f>
        <v>86</v>
      </c>
      <c r="B98" s="7" t="str">
        <f>'5.0 Calc│Forecast Projects'!B98</f>
        <v>BCS 10</v>
      </c>
      <c r="C98" s="20" t="str">
        <f>'5.0 Calc│Forecast Projects'!C98</f>
        <v>BCS 10</v>
      </c>
      <c r="D98" s="7">
        <f>VLOOKUP($A98,'5.0 Calc│Forecast Projects'!A98:O1085,4,FALSE)</f>
        <v>1</v>
      </c>
      <c r="E98" s="7">
        <f t="shared" si="1"/>
        <v>9.9999999999999995E-7</v>
      </c>
      <c r="G98" s="19">
        <f>IFERROR('5.0 Calc│Forecast Projects'!G98*$E98,0)</f>
        <v>2.4025160923076925</v>
      </c>
      <c r="H98" s="19">
        <f>IFERROR('5.0 Calc│Forecast Projects'!H98*$E98,0)</f>
        <v>4.4544257692307687E-2</v>
      </c>
      <c r="I98" s="19">
        <f>IFERROR('5.0 Calc│Forecast Projects'!I98*$E98,0)</f>
        <v>0</v>
      </c>
      <c r="J98" s="19">
        <f>IFERROR('5.0 Calc│Forecast Projects'!J98*$E98,0)</f>
        <v>0</v>
      </c>
      <c r="K98" s="19">
        <f>IFERROR('5.0 Calc│Forecast Projects'!K98*$E98,0)</f>
        <v>0</v>
      </c>
    </row>
    <row r="99" spans="1:11" x14ac:dyDescent="0.25">
      <c r="A99" s="7">
        <f>'5.0 Calc│Forecast Projects'!A99</f>
        <v>87</v>
      </c>
      <c r="B99" s="7" t="str">
        <f>'5.0 Calc│Forecast Projects'!B99</f>
        <v xml:space="preserve">Enterprise Content Management </v>
      </c>
      <c r="C99" s="20" t="str">
        <f>'5.0 Calc│Forecast Projects'!C99</f>
        <v>APA</v>
      </c>
      <c r="D99" s="7">
        <f>VLOOKUP($A99,'5.0 Calc│Forecast Projects'!A99:O1086,4,FALSE)</f>
        <v>1</v>
      </c>
      <c r="E99" s="7">
        <f t="shared" si="1"/>
        <v>9.9999999999999995E-7</v>
      </c>
      <c r="G99" s="19">
        <f>IFERROR('5.0 Calc│Forecast Projects'!G99*$E99,0)</f>
        <v>0</v>
      </c>
      <c r="H99" s="19">
        <f>IFERROR('5.0 Calc│Forecast Projects'!H99*$E99,0)</f>
        <v>0</v>
      </c>
      <c r="I99" s="19">
        <f>IFERROR('5.0 Calc│Forecast Projects'!I99*$E99,0)</f>
        <v>0</v>
      </c>
      <c r="J99" s="19">
        <f>IFERROR('5.0 Calc│Forecast Projects'!J99*$E99,0)</f>
        <v>0</v>
      </c>
      <c r="K99" s="19">
        <f>IFERROR('5.0 Calc│Forecast Projects'!K99*$E99,0)</f>
        <v>0</v>
      </c>
    </row>
    <row r="100" spans="1:11" x14ac:dyDescent="0.25">
      <c r="A100" s="7">
        <f>'5.0 Calc│Forecast Projects'!A100</f>
        <v>88</v>
      </c>
      <c r="B100" s="7" t="str">
        <f>'5.0 Calc│Forecast Projects'!B100</f>
        <v xml:space="preserve">Victoria CRE </v>
      </c>
      <c r="C100" s="20" t="str">
        <f>'5.0 Calc│Forecast Projects'!C100</f>
        <v>APA</v>
      </c>
      <c r="D100" s="7">
        <f>VLOOKUP($A100,'5.0 Calc│Forecast Projects'!A100:O1087,4,FALSE)</f>
        <v>1</v>
      </c>
      <c r="E100" s="7">
        <f t="shared" si="1"/>
        <v>9.9999999999999995E-7</v>
      </c>
      <c r="G100" s="19">
        <f>IFERROR('5.0 Calc│Forecast Projects'!G100*$E100,0)</f>
        <v>0</v>
      </c>
      <c r="H100" s="19">
        <f>IFERROR('5.0 Calc│Forecast Projects'!H100*$E100,0)</f>
        <v>0</v>
      </c>
      <c r="I100" s="19">
        <f>IFERROR('5.0 Calc│Forecast Projects'!I100*$E100,0)</f>
        <v>0</v>
      </c>
      <c r="J100" s="19">
        <f>IFERROR('5.0 Calc│Forecast Projects'!J100*$E100,0)</f>
        <v>0</v>
      </c>
      <c r="K100" s="19">
        <f>IFERROR('5.0 Calc│Forecast Projects'!K100*$E100,0)</f>
        <v>0</v>
      </c>
    </row>
    <row r="101" spans="1:11" x14ac:dyDescent="0.25">
      <c r="A101" s="7">
        <f>'5.0 Calc│Forecast Projects'!A101</f>
        <v>89</v>
      </c>
      <c r="B101" s="7" t="str">
        <f>'5.0 Calc│Forecast Projects'!B101</f>
        <v xml:space="preserve">APA Grid Energy Components Upgrade </v>
      </c>
      <c r="C101" s="20" t="str">
        <f>'5.0 Calc│Forecast Projects'!C101</f>
        <v>APA</v>
      </c>
      <c r="D101" s="7">
        <f>VLOOKUP($A101,'5.0 Calc│Forecast Projects'!A101:O1088,4,FALSE)</f>
        <v>1</v>
      </c>
      <c r="E101" s="7">
        <f t="shared" si="1"/>
        <v>9.9999999999999995E-7</v>
      </c>
      <c r="G101" s="19">
        <f>IFERROR('5.0 Calc│Forecast Projects'!G101*$E101,0)</f>
        <v>0</v>
      </c>
      <c r="H101" s="19">
        <f>IFERROR('5.0 Calc│Forecast Projects'!H101*$E101,0)</f>
        <v>0</v>
      </c>
      <c r="I101" s="19">
        <f>IFERROR('5.0 Calc│Forecast Projects'!I101*$E101,0)</f>
        <v>0</v>
      </c>
      <c r="J101" s="19">
        <f>IFERROR('5.0 Calc│Forecast Projects'!J101*$E101,0)</f>
        <v>0</v>
      </c>
      <c r="K101" s="19">
        <f>IFERROR('5.0 Calc│Forecast Projects'!K101*$E101,0)</f>
        <v>0</v>
      </c>
    </row>
    <row r="102" spans="1:11" x14ac:dyDescent="0.25">
      <c r="A102" s="7">
        <f>'5.0 Calc│Forecast Projects'!A102</f>
        <v>90</v>
      </c>
      <c r="B102" s="7" t="str">
        <f>'5.0 Calc│Forecast Projects'!B102</f>
        <v xml:space="preserve">APA Grid Extend Program </v>
      </c>
      <c r="C102" s="20" t="str">
        <f>'5.0 Calc│Forecast Projects'!C102</f>
        <v>APA</v>
      </c>
      <c r="D102" s="7">
        <f>VLOOKUP($A102,'5.0 Calc│Forecast Projects'!A102:O1089,4,FALSE)</f>
        <v>1</v>
      </c>
      <c r="E102" s="7">
        <f t="shared" si="1"/>
        <v>9.9999999999999995E-7</v>
      </c>
      <c r="G102" s="19">
        <f>IFERROR('5.0 Calc│Forecast Projects'!G102*$E102,0)</f>
        <v>2.5</v>
      </c>
      <c r="H102" s="19">
        <f>IFERROR('5.0 Calc│Forecast Projects'!H102*$E102,0)</f>
        <v>0</v>
      </c>
      <c r="I102" s="19">
        <f>IFERROR('5.0 Calc│Forecast Projects'!I102*$E102,0)</f>
        <v>0</v>
      </c>
      <c r="J102" s="19">
        <f>IFERROR('5.0 Calc│Forecast Projects'!J102*$E102,0)</f>
        <v>0</v>
      </c>
      <c r="K102" s="19">
        <f>IFERROR('5.0 Calc│Forecast Projects'!K102*$E102,0)</f>
        <v>0</v>
      </c>
    </row>
    <row r="103" spans="1:11" x14ac:dyDescent="0.25">
      <c r="A103" s="7">
        <f>'5.0 Calc│Forecast Projects'!A103</f>
        <v>91</v>
      </c>
      <c r="B103" s="7" t="str">
        <f>'5.0 Calc│Forecast Projects'!B103</f>
        <v xml:space="preserve">APA Grid Services Initiatives Program </v>
      </c>
      <c r="C103" s="20" t="str">
        <f>'5.0 Calc│Forecast Projects'!C103</f>
        <v>APA</v>
      </c>
      <c r="D103" s="7">
        <f>VLOOKUP($A103,'5.0 Calc│Forecast Projects'!A103:O1090,4,FALSE)</f>
        <v>1</v>
      </c>
      <c r="E103" s="7">
        <f t="shared" si="1"/>
        <v>9.9999999999999995E-7</v>
      </c>
      <c r="G103" s="19">
        <f>IFERROR('5.0 Calc│Forecast Projects'!G103*$E103,0)</f>
        <v>0</v>
      </c>
      <c r="H103" s="19">
        <f>IFERROR('5.0 Calc│Forecast Projects'!H103*$E103,0)</f>
        <v>0</v>
      </c>
      <c r="I103" s="19">
        <f>IFERROR('5.0 Calc│Forecast Projects'!I103*$E103,0)</f>
        <v>0</v>
      </c>
      <c r="J103" s="19">
        <f>IFERROR('5.0 Calc│Forecast Projects'!J103*$E103,0)</f>
        <v>0</v>
      </c>
      <c r="K103" s="19">
        <f>IFERROR('5.0 Calc│Forecast Projects'!K103*$E103,0)</f>
        <v>0</v>
      </c>
    </row>
    <row r="104" spans="1:11" x14ac:dyDescent="0.25">
      <c r="A104" s="7">
        <f>'5.0 Calc│Forecast Projects'!A104</f>
        <v>92</v>
      </c>
      <c r="B104" s="7" t="str">
        <f>'5.0 Calc│Forecast Projects'!B104</f>
        <v xml:space="preserve">Hyperion Upgrade to 11.1.2.4 </v>
      </c>
      <c r="C104" s="20" t="str">
        <f>'5.0 Calc│Forecast Projects'!C104</f>
        <v>APA</v>
      </c>
      <c r="D104" s="7">
        <f>VLOOKUP($A104,'5.0 Calc│Forecast Projects'!A104:O1091,4,FALSE)</f>
        <v>1</v>
      </c>
      <c r="E104" s="7">
        <f t="shared" si="1"/>
        <v>9.9999999999999995E-7</v>
      </c>
      <c r="G104" s="19">
        <f>IFERROR('5.0 Calc│Forecast Projects'!G104*$E104,0)</f>
        <v>0</v>
      </c>
      <c r="H104" s="19">
        <f>IFERROR('5.0 Calc│Forecast Projects'!H104*$E104,0)</f>
        <v>0</v>
      </c>
      <c r="I104" s="19">
        <f>IFERROR('5.0 Calc│Forecast Projects'!I104*$E104,0)</f>
        <v>0</v>
      </c>
      <c r="J104" s="19">
        <f>IFERROR('5.0 Calc│Forecast Projects'!J104*$E104,0)</f>
        <v>0</v>
      </c>
      <c r="K104" s="19">
        <f>IFERROR('5.0 Calc│Forecast Projects'!K104*$E104,0)</f>
        <v>0</v>
      </c>
    </row>
    <row r="105" spans="1:11" x14ac:dyDescent="0.25">
      <c r="A105" s="7">
        <f>'5.0 Calc│Forecast Projects'!A105</f>
        <v>93</v>
      </c>
      <c r="B105" s="7" t="str">
        <f>'5.0 Calc│Forecast Projects'!B105</f>
        <v xml:space="preserve">BI - Transmission Dashboard and Enterprise Pilot </v>
      </c>
      <c r="C105" s="20" t="str">
        <f>'5.0 Calc│Forecast Projects'!C105</f>
        <v>APA</v>
      </c>
      <c r="D105" s="7">
        <f>VLOOKUP($A105,'5.0 Calc│Forecast Projects'!A105:O1092,4,FALSE)</f>
        <v>1</v>
      </c>
      <c r="E105" s="7">
        <f t="shared" si="1"/>
        <v>9.9999999999999995E-7</v>
      </c>
      <c r="G105" s="19">
        <f>IFERROR('5.0 Calc│Forecast Projects'!G105*$E105,0)</f>
        <v>2</v>
      </c>
      <c r="H105" s="19">
        <f>IFERROR('5.0 Calc│Forecast Projects'!H105*$E105,0)</f>
        <v>1.5</v>
      </c>
      <c r="I105" s="19">
        <f>IFERROR('5.0 Calc│Forecast Projects'!I105*$E105,0)</f>
        <v>0</v>
      </c>
      <c r="J105" s="19">
        <f>IFERROR('5.0 Calc│Forecast Projects'!J105*$E105,0)</f>
        <v>0</v>
      </c>
      <c r="K105" s="19">
        <f>IFERROR('5.0 Calc│Forecast Projects'!K105*$E105,0)</f>
        <v>0</v>
      </c>
    </row>
    <row r="106" spans="1:11" x14ac:dyDescent="0.25">
      <c r="A106" s="7">
        <f>'5.0 Calc│Forecast Projects'!A106</f>
        <v>94</v>
      </c>
      <c r="B106" s="7" t="str">
        <f>'5.0 Calc│Forecast Projects'!B106</f>
        <v xml:space="preserve">HR Systems Refresh </v>
      </c>
      <c r="C106" s="20" t="str">
        <f>'5.0 Calc│Forecast Projects'!C106</f>
        <v>APA</v>
      </c>
      <c r="D106" s="7">
        <f>VLOOKUP($A106,'5.0 Calc│Forecast Projects'!A106:O1093,4,FALSE)</f>
        <v>1</v>
      </c>
      <c r="E106" s="7">
        <f t="shared" si="1"/>
        <v>9.9999999999999995E-7</v>
      </c>
      <c r="G106" s="19">
        <f>IFERROR('5.0 Calc│Forecast Projects'!G106*$E106,0)</f>
        <v>0</v>
      </c>
      <c r="H106" s="19">
        <f>IFERROR('5.0 Calc│Forecast Projects'!H106*$E106,0)</f>
        <v>0</v>
      </c>
      <c r="I106" s="19">
        <f>IFERROR('5.0 Calc│Forecast Projects'!I106*$E106,0)</f>
        <v>0</v>
      </c>
      <c r="J106" s="19">
        <f>IFERROR('5.0 Calc│Forecast Projects'!J106*$E106,0)</f>
        <v>0</v>
      </c>
      <c r="K106" s="19">
        <f>IFERROR('5.0 Calc│Forecast Projects'!K106*$E106,0)</f>
        <v>0</v>
      </c>
    </row>
    <row r="107" spans="1:11" x14ac:dyDescent="0.25">
      <c r="A107" s="7">
        <f>'5.0 Calc│Forecast Projects'!A107</f>
        <v>95</v>
      </c>
      <c r="B107" s="7" t="str">
        <f>'5.0 Calc│Forecast Projects'!B107</f>
        <v xml:space="preserve">Transmission EAM Data Management Tool </v>
      </c>
      <c r="C107" s="20" t="str">
        <f>'5.0 Calc│Forecast Projects'!C107</f>
        <v>APA</v>
      </c>
      <c r="D107" s="7">
        <f>VLOOKUP($A107,'5.0 Calc│Forecast Projects'!A107:O1094,4,FALSE)</f>
        <v>1</v>
      </c>
      <c r="E107" s="7">
        <f t="shared" si="1"/>
        <v>9.9999999999999995E-7</v>
      </c>
      <c r="G107" s="19">
        <f>IFERROR('5.0 Calc│Forecast Projects'!G107*$E107,0)</f>
        <v>0</v>
      </c>
      <c r="H107" s="19">
        <f>IFERROR('5.0 Calc│Forecast Projects'!H107*$E107,0)</f>
        <v>0</v>
      </c>
      <c r="I107" s="19">
        <f>IFERROR('5.0 Calc│Forecast Projects'!I107*$E107,0)</f>
        <v>0</v>
      </c>
      <c r="J107" s="19">
        <f>IFERROR('5.0 Calc│Forecast Projects'!J107*$E107,0)</f>
        <v>0</v>
      </c>
      <c r="K107" s="19">
        <f>IFERROR('5.0 Calc│Forecast Projects'!K107*$E107,0)</f>
        <v>0</v>
      </c>
    </row>
    <row r="108" spans="1:11" x14ac:dyDescent="0.25">
      <c r="A108" s="7">
        <f>'5.0 Calc│Forecast Projects'!A108</f>
        <v>96</v>
      </c>
      <c r="B108" s="7" t="str">
        <f>'5.0 Calc│Forecast Projects'!B108</f>
        <v xml:space="preserve">SharePoint Upgrade </v>
      </c>
      <c r="C108" s="20" t="str">
        <f>'5.0 Calc│Forecast Projects'!C108</f>
        <v>APA</v>
      </c>
      <c r="D108" s="7">
        <f>VLOOKUP($A108,'5.0 Calc│Forecast Projects'!A108:O1095,4,FALSE)</f>
        <v>1</v>
      </c>
      <c r="E108" s="7">
        <f t="shared" si="1"/>
        <v>9.9999999999999995E-7</v>
      </c>
      <c r="G108" s="19">
        <f>IFERROR('5.0 Calc│Forecast Projects'!G108*$E108,0)</f>
        <v>0.24377849999999998</v>
      </c>
      <c r="H108" s="19">
        <f>IFERROR('5.0 Calc│Forecast Projects'!H108*$E108,0)</f>
        <v>0</v>
      </c>
      <c r="I108" s="19">
        <f>IFERROR('5.0 Calc│Forecast Projects'!I108*$E108,0)</f>
        <v>0</v>
      </c>
      <c r="J108" s="19">
        <f>IFERROR('5.0 Calc│Forecast Projects'!J108*$E108,0)</f>
        <v>0</v>
      </c>
      <c r="K108" s="19">
        <f>IFERROR('5.0 Calc│Forecast Projects'!K108*$E108,0)</f>
        <v>0</v>
      </c>
    </row>
    <row r="109" spans="1:11" x14ac:dyDescent="0.25">
      <c r="A109" s="7">
        <f>'5.0 Calc│Forecast Projects'!A109</f>
        <v>97</v>
      </c>
      <c r="B109" s="7" t="str">
        <f>'5.0 Calc│Forecast Projects'!B109</f>
        <v xml:space="preserve">eForm Digitisation </v>
      </c>
      <c r="C109" s="20" t="str">
        <f>'5.0 Calc│Forecast Projects'!C109</f>
        <v>APA</v>
      </c>
      <c r="D109" s="7">
        <f>VLOOKUP($A109,'5.0 Calc│Forecast Projects'!A109:O1096,4,FALSE)</f>
        <v>1</v>
      </c>
      <c r="E109" s="7">
        <f t="shared" si="1"/>
        <v>9.9999999999999995E-7</v>
      </c>
      <c r="G109" s="19">
        <f>IFERROR('5.0 Calc│Forecast Projects'!G109*$E109,0)</f>
        <v>0</v>
      </c>
      <c r="H109" s="19">
        <f>IFERROR('5.0 Calc│Forecast Projects'!H109*$E109,0)</f>
        <v>0</v>
      </c>
      <c r="I109" s="19">
        <f>IFERROR('5.0 Calc│Forecast Projects'!I109*$E109,0)</f>
        <v>1.6076037500062497</v>
      </c>
      <c r="J109" s="19">
        <f>IFERROR('5.0 Calc│Forecast Projects'!J109*$E109,0)</f>
        <v>4.1473962499687458</v>
      </c>
      <c r="K109" s="19">
        <f>IFERROR('5.0 Calc│Forecast Projects'!K109*$E109,0)</f>
        <v>0</v>
      </c>
    </row>
    <row r="110" spans="1:11" x14ac:dyDescent="0.25">
      <c r="A110" s="7">
        <f>'5.0 Calc│Forecast Projects'!A110</f>
        <v>98</v>
      </c>
      <c r="B110" s="7" t="str">
        <f>'5.0 Calc│Forecast Projects'!B110</f>
        <v xml:space="preserve">Historian Upgrade - version 2012 to 2015 </v>
      </c>
      <c r="C110" s="20" t="str">
        <f>'5.0 Calc│Forecast Projects'!C110</f>
        <v>APA</v>
      </c>
      <c r="D110" s="7">
        <f>VLOOKUP($A110,'5.0 Calc│Forecast Projects'!A110:O1097,4,FALSE)</f>
        <v>1</v>
      </c>
      <c r="E110" s="7">
        <f t="shared" si="1"/>
        <v>9.9999999999999995E-7</v>
      </c>
      <c r="G110" s="19">
        <f>IFERROR('5.0 Calc│Forecast Projects'!G110*$E110,0)</f>
        <v>0</v>
      </c>
      <c r="H110" s="19">
        <f>IFERROR('5.0 Calc│Forecast Projects'!H110*$E110,0)</f>
        <v>0</v>
      </c>
      <c r="I110" s="19">
        <f>IFERROR('5.0 Calc│Forecast Projects'!I110*$E110,0)</f>
        <v>0</v>
      </c>
      <c r="J110" s="19">
        <f>IFERROR('5.0 Calc│Forecast Projects'!J110*$E110,0)</f>
        <v>0</v>
      </c>
      <c r="K110" s="19">
        <f>IFERROR('5.0 Calc│Forecast Projects'!K110*$E110,0)</f>
        <v>0</v>
      </c>
    </row>
    <row r="111" spans="1:11" x14ac:dyDescent="0.25">
      <c r="A111" s="7">
        <f>'5.0 Calc│Forecast Projects'!A111</f>
        <v>99</v>
      </c>
      <c r="B111" s="7" t="str">
        <f>'5.0 Calc│Forecast Projects'!B111</f>
        <v xml:space="preserve">Hazardous Area Platform </v>
      </c>
      <c r="C111" s="20" t="str">
        <f>'5.0 Calc│Forecast Projects'!C111</f>
        <v>APA</v>
      </c>
      <c r="D111" s="7">
        <f>VLOOKUP($A111,'5.0 Calc│Forecast Projects'!A111:O1098,4,FALSE)</f>
        <v>1</v>
      </c>
      <c r="E111" s="7">
        <f t="shared" si="1"/>
        <v>9.9999999999999995E-7</v>
      </c>
      <c r="G111" s="19">
        <f>IFERROR('5.0 Calc│Forecast Projects'!G111*$E111,0)</f>
        <v>1.5524912999669995</v>
      </c>
      <c r="H111" s="19">
        <f>IFERROR('5.0 Calc│Forecast Projects'!H111*$E111,0)</f>
        <v>0</v>
      </c>
      <c r="I111" s="19">
        <f>IFERROR('5.0 Calc│Forecast Projects'!I111*$E111,0)</f>
        <v>0</v>
      </c>
      <c r="J111" s="19">
        <f>IFERROR('5.0 Calc│Forecast Projects'!J111*$E111,0)</f>
        <v>0</v>
      </c>
      <c r="K111" s="19">
        <f>IFERROR('5.0 Calc│Forecast Projects'!K111*$E111,0)</f>
        <v>0</v>
      </c>
    </row>
    <row r="112" spans="1:11" x14ac:dyDescent="0.25">
      <c r="A112" s="7">
        <f>'5.0 Calc│Forecast Projects'!A112</f>
        <v>100</v>
      </c>
      <c r="B112" s="7" t="str">
        <f>'5.0 Calc│Forecast Projects'!B112</f>
        <v xml:space="preserve">PPM Refresh </v>
      </c>
      <c r="C112" s="20" t="str">
        <f>'5.0 Calc│Forecast Projects'!C112</f>
        <v>APA</v>
      </c>
      <c r="D112" s="7">
        <f>VLOOKUP($A112,'5.0 Calc│Forecast Projects'!A112:O1099,4,FALSE)</f>
        <v>1</v>
      </c>
      <c r="E112" s="7">
        <f t="shared" si="1"/>
        <v>9.9999999999999995E-7</v>
      </c>
      <c r="G112" s="19">
        <f>IFERROR('5.0 Calc│Forecast Projects'!G112*$E112,0)</f>
        <v>3</v>
      </c>
      <c r="H112" s="19">
        <f>IFERROR('5.0 Calc│Forecast Projects'!H112*$E112,0)</f>
        <v>0</v>
      </c>
      <c r="I112" s="19">
        <f>IFERROR('5.0 Calc│Forecast Projects'!I112*$E112,0)</f>
        <v>0</v>
      </c>
      <c r="J112" s="19">
        <f>IFERROR('5.0 Calc│Forecast Projects'!J112*$E112,0)</f>
        <v>0</v>
      </c>
      <c r="K112" s="19">
        <f>IFERROR('5.0 Calc│Forecast Projects'!K112*$E112,0)</f>
        <v>0</v>
      </c>
    </row>
    <row r="113" spans="1:11" x14ac:dyDescent="0.25">
      <c r="A113" s="7">
        <f>'5.0 Calc│Forecast Projects'!A113</f>
        <v>101</v>
      </c>
      <c r="B113" s="7" t="str">
        <f>'5.0 Calc│Forecast Projects'!B113</f>
        <v xml:space="preserve">BizTalk Upgrade FY2018 </v>
      </c>
      <c r="C113" s="20" t="str">
        <f>'5.0 Calc│Forecast Projects'!C113</f>
        <v>APA</v>
      </c>
      <c r="D113" s="7">
        <f>VLOOKUP($A113,'5.0 Calc│Forecast Projects'!A113:O1100,4,FALSE)</f>
        <v>1</v>
      </c>
      <c r="E113" s="7">
        <f t="shared" si="1"/>
        <v>9.9999999999999995E-7</v>
      </c>
      <c r="G113" s="19">
        <f>IFERROR('5.0 Calc│Forecast Projects'!G113*$E113,0)</f>
        <v>0</v>
      </c>
      <c r="H113" s="19">
        <f>IFERROR('5.0 Calc│Forecast Projects'!H113*$E113,0)</f>
        <v>0.60484890481199649</v>
      </c>
      <c r="I113" s="19">
        <f>IFERROR('5.0 Calc│Forecast Projects'!I113*$E113,0)</f>
        <v>0.67091850970800382</v>
      </c>
      <c r="J113" s="19">
        <f>IFERROR('5.0 Calc│Forecast Projects'!J113*$E113,0)</f>
        <v>0</v>
      </c>
      <c r="K113" s="19">
        <f>IFERROR('5.0 Calc│Forecast Projects'!K113*$E113,0)</f>
        <v>0</v>
      </c>
    </row>
    <row r="114" spans="1:11" x14ac:dyDescent="0.25">
      <c r="A114" s="7">
        <f>'5.0 Calc│Forecast Projects'!A114</f>
        <v>102</v>
      </c>
      <c r="B114" s="7" t="str">
        <f>'5.0 Calc│Forecast Projects'!B114</f>
        <v xml:space="preserve">Automated Testing Tool </v>
      </c>
      <c r="C114" s="20" t="str">
        <f>'5.0 Calc│Forecast Projects'!C114</f>
        <v>APA</v>
      </c>
      <c r="D114" s="7">
        <f>VLOOKUP($A114,'5.0 Calc│Forecast Projects'!A114:O1101,4,FALSE)</f>
        <v>1</v>
      </c>
      <c r="E114" s="7">
        <f t="shared" si="1"/>
        <v>9.9999999999999995E-7</v>
      </c>
      <c r="G114" s="19">
        <f>IFERROR('5.0 Calc│Forecast Projects'!G114*$E114,0)</f>
        <v>0.63220499994000001</v>
      </c>
      <c r="H114" s="19">
        <f>IFERROR('5.0 Calc│Forecast Projects'!H114*$E114,0)</f>
        <v>0</v>
      </c>
      <c r="I114" s="19">
        <f>IFERROR('5.0 Calc│Forecast Projects'!I114*$E114,0)</f>
        <v>0</v>
      </c>
      <c r="J114" s="19">
        <f>IFERROR('5.0 Calc│Forecast Projects'!J114*$E114,0)</f>
        <v>0</v>
      </c>
      <c r="K114" s="19">
        <f>IFERROR('5.0 Calc│Forecast Projects'!K114*$E114,0)</f>
        <v>0</v>
      </c>
    </row>
    <row r="115" spans="1:11" x14ac:dyDescent="0.25">
      <c r="A115" s="7">
        <f>'5.0 Calc│Forecast Projects'!A115</f>
        <v>103</v>
      </c>
      <c r="B115" s="7" t="str">
        <f>'5.0 Calc│Forecast Projects'!B115</f>
        <v xml:space="preserve">Code Management Software </v>
      </c>
      <c r="C115" s="20" t="str">
        <f>'5.0 Calc│Forecast Projects'!C115</f>
        <v>APA</v>
      </c>
      <c r="D115" s="7">
        <f>VLOOKUP($A115,'5.0 Calc│Forecast Projects'!A115:O1102,4,FALSE)</f>
        <v>1</v>
      </c>
      <c r="E115" s="7">
        <f t="shared" si="1"/>
        <v>9.9999999999999995E-7</v>
      </c>
      <c r="G115" s="19">
        <f>IFERROR('5.0 Calc│Forecast Projects'!G115*$E115,0)</f>
        <v>0.90593062501999999</v>
      </c>
      <c r="H115" s="19">
        <f>IFERROR('5.0 Calc│Forecast Projects'!H115*$E115,0)</f>
        <v>0</v>
      </c>
      <c r="I115" s="19">
        <f>IFERROR('5.0 Calc│Forecast Projects'!I115*$E115,0)</f>
        <v>0</v>
      </c>
      <c r="J115" s="19">
        <f>IFERROR('5.0 Calc│Forecast Projects'!J115*$E115,0)</f>
        <v>0</v>
      </c>
      <c r="K115" s="19">
        <f>IFERROR('5.0 Calc│Forecast Projects'!K115*$E115,0)</f>
        <v>0</v>
      </c>
    </row>
    <row r="116" spans="1:11" x14ac:dyDescent="0.25">
      <c r="A116" s="7">
        <f>'5.0 Calc│Forecast Projects'!A116</f>
        <v>104</v>
      </c>
      <c r="B116" s="7" t="str">
        <f>'5.0 Calc│Forecast Projects'!B116</f>
        <v xml:space="preserve">CRM Upgrade </v>
      </c>
      <c r="C116" s="20" t="str">
        <f>'5.0 Calc│Forecast Projects'!C116</f>
        <v>APA</v>
      </c>
      <c r="D116" s="7">
        <f>VLOOKUP($A116,'5.0 Calc│Forecast Projects'!A116:O1103,4,FALSE)</f>
        <v>1</v>
      </c>
      <c r="E116" s="7">
        <f t="shared" si="1"/>
        <v>9.9999999999999995E-7</v>
      </c>
      <c r="G116" s="19">
        <f>IFERROR('5.0 Calc│Forecast Projects'!G116*$E116,0)</f>
        <v>1.4081861999699967</v>
      </c>
      <c r="H116" s="19">
        <f>IFERROR('5.0 Calc│Forecast Projects'!H116*$E116,0)</f>
        <v>5.9047800000000102E-2</v>
      </c>
      <c r="I116" s="19">
        <f>IFERROR('5.0 Calc│Forecast Projects'!I116*$E116,0)</f>
        <v>0</v>
      </c>
      <c r="J116" s="19">
        <f>IFERROR('5.0 Calc│Forecast Projects'!J116*$E116,0)</f>
        <v>0</v>
      </c>
      <c r="K116" s="19">
        <f>IFERROR('5.0 Calc│Forecast Projects'!K116*$E116,0)</f>
        <v>0</v>
      </c>
    </row>
    <row r="117" spans="1:11" x14ac:dyDescent="0.25">
      <c r="A117" s="7">
        <f>'5.0 Calc│Forecast Projects'!A117</f>
        <v>105</v>
      </c>
      <c r="B117" s="7" t="str">
        <f>'5.0 Calc│Forecast Projects'!B117</f>
        <v xml:space="preserve">X-Info Aware Version 2 </v>
      </c>
      <c r="C117" s="20" t="str">
        <f>'5.0 Calc│Forecast Projects'!C117</f>
        <v>APA</v>
      </c>
      <c r="D117" s="7">
        <f>VLOOKUP($A117,'5.0 Calc│Forecast Projects'!A117:O1104,4,FALSE)</f>
        <v>1</v>
      </c>
      <c r="E117" s="7">
        <f t="shared" si="1"/>
        <v>9.9999999999999995E-7</v>
      </c>
      <c r="G117" s="19">
        <f>IFERROR('5.0 Calc│Forecast Projects'!G117*$E117,0)</f>
        <v>0.43008150000000001</v>
      </c>
      <c r="H117" s="19">
        <f>IFERROR('5.0 Calc│Forecast Projects'!H117*$E117,0)</f>
        <v>0</v>
      </c>
      <c r="I117" s="19">
        <f>IFERROR('5.0 Calc│Forecast Projects'!I117*$E117,0)</f>
        <v>0</v>
      </c>
      <c r="J117" s="19">
        <f>IFERROR('5.0 Calc│Forecast Projects'!J117*$E117,0)</f>
        <v>0</v>
      </c>
      <c r="K117" s="19">
        <f>IFERROR('5.0 Calc│Forecast Projects'!K117*$E117,0)</f>
        <v>0</v>
      </c>
    </row>
    <row r="118" spans="1:11" x14ac:dyDescent="0.25">
      <c r="A118" s="7">
        <f>'5.0 Calc│Forecast Projects'!A118</f>
        <v>106</v>
      </c>
      <c r="B118" s="7" t="str">
        <f>'5.0 Calc│Forecast Projects'!B118</f>
        <v xml:space="preserve">Supplier Qualification and Compliance </v>
      </c>
      <c r="C118" s="20" t="str">
        <f>'5.0 Calc│Forecast Projects'!C118</f>
        <v>APA</v>
      </c>
      <c r="D118" s="7">
        <f>VLOOKUP($A118,'5.0 Calc│Forecast Projects'!A118:O1105,4,FALSE)</f>
        <v>1</v>
      </c>
      <c r="E118" s="7">
        <f t="shared" si="1"/>
        <v>9.9999999999999995E-7</v>
      </c>
      <c r="G118" s="19">
        <f>IFERROR('5.0 Calc│Forecast Projects'!G118*$E118,0)</f>
        <v>0.69784896000000063</v>
      </c>
      <c r="H118" s="19">
        <f>IFERROR('5.0 Calc│Forecast Projects'!H118*$E118,0)</f>
        <v>0.18555504000000023</v>
      </c>
      <c r="I118" s="19">
        <f>IFERROR('5.0 Calc│Forecast Projects'!I118*$E118,0)</f>
        <v>0</v>
      </c>
      <c r="J118" s="19">
        <f>IFERROR('5.0 Calc│Forecast Projects'!J118*$E118,0)</f>
        <v>0</v>
      </c>
      <c r="K118" s="19">
        <f>IFERROR('5.0 Calc│Forecast Projects'!K118*$E118,0)</f>
        <v>0</v>
      </c>
    </row>
    <row r="119" spans="1:11" x14ac:dyDescent="0.25">
      <c r="A119" s="7">
        <f>'5.0 Calc│Forecast Projects'!A119</f>
        <v>107</v>
      </c>
      <c r="B119" s="7" t="str">
        <f>'5.0 Calc│Forecast Projects'!B119</f>
        <v xml:space="preserve">Oracle eBS Upgrade to 12.2 </v>
      </c>
      <c r="C119" s="20" t="str">
        <f>'5.0 Calc│Forecast Projects'!C119</f>
        <v>APA</v>
      </c>
      <c r="D119" s="7">
        <f>VLOOKUP($A119,'5.0 Calc│Forecast Projects'!A119:O1106,4,FALSE)</f>
        <v>1</v>
      </c>
      <c r="E119" s="7">
        <f t="shared" si="1"/>
        <v>9.9999999999999995E-7</v>
      </c>
      <c r="G119" s="19">
        <f>IFERROR('5.0 Calc│Forecast Projects'!G119*$E119,0)</f>
        <v>0.26711301607499965</v>
      </c>
      <c r="H119" s="19">
        <f>IFERROR('5.0 Calc│Forecast Projects'!H119*$E119,0)</f>
        <v>1.2762435380609995</v>
      </c>
      <c r="I119" s="19">
        <f>IFERROR('5.0 Calc│Forecast Projects'!I119*$E119,0)</f>
        <v>0</v>
      </c>
      <c r="J119" s="19">
        <f>IFERROR('5.0 Calc│Forecast Projects'!J119*$E119,0)</f>
        <v>0</v>
      </c>
      <c r="K119" s="19">
        <f>IFERROR('5.0 Calc│Forecast Projects'!K119*$E119,0)</f>
        <v>0</v>
      </c>
    </row>
    <row r="120" spans="1:11" x14ac:dyDescent="0.25">
      <c r="A120" s="7">
        <f>'5.0 Calc│Forecast Projects'!A120</f>
        <v>108</v>
      </c>
      <c r="B120" s="7" t="str">
        <f>'5.0 Calc│Forecast Projects'!B120</f>
        <v xml:space="preserve">BizTalk System Upgrade 2020 </v>
      </c>
      <c r="C120" s="20" t="str">
        <f>'5.0 Calc│Forecast Projects'!C120</f>
        <v>APA</v>
      </c>
      <c r="D120" s="7">
        <f>VLOOKUP($A120,'5.0 Calc│Forecast Projects'!A120:O1107,4,FALSE)</f>
        <v>1</v>
      </c>
      <c r="E120" s="7">
        <f t="shared" si="1"/>
        <v>9.9999999999999995E-7</v>
      </c>
      <c r="G120" s="19">
        <f>IFERROR('5.0 Calc│Forecast Projects'!G120*$E120,0)</f>
        <v>0</v>
      </c>
      <c r="H120" s="19">
        <f>IFERROR('5.0 Calc│Forecast Projects'!H120*$E120,0)</f>
        <v>0.60484890481199649</v>
      </c>
      <c r="I120" s="19">
        <f>IFERROR('5.0 Calc│Forecast Projects'!I120*$E120,0)</f>
        <v>0.67091850970800382</v>
      </c>
      <c r="J120" s="19">
        <f>IFERROR('5.0 Calc│Forecast Projects'!J120*$E120,0)</f>
        <v>0</v>
      </c>
      <c r="K120" s="19">
        <f>IFERROR('5.0 Calc│Forecast Projects'!K120*$E120,0)</f>
        <v>0</v>
      </c>
    </row>
    <row r="121" spans="1:11" x14ac:dyDescent="0.25">
      <c r="A121" s="7">
        <f>'5.0 Calc│Forecast Projects'!A121</f>
        <v>109</v>
      </c>
      <c r="B121" s="7" t="str">
        <f>'5.0 Calc│Forecast Projects'!B121</f>
        <v>Applications Renewal</v>
      </c>
      <c r="C121" s="20" t="str">
        <f>'5.0 Calc│Forecast Projects'!C121</f>
        <v>APA</v>
      </c>
      <c r="D121" s="7">
        <f>VLOOKUP($A121,'5.0 Calc│Forecast Projects'!A121:O1108,4,FALSE)</f>
        <v>1</v>
      </c>
      <c r="E121" s="7">
        <f t="shared" si="1"/>
        <v>9.9999999999999995E-7</v>
      </c>
      <c r="G121" s="19">
        <f>IFERROR('5.0 Calc│Forecast Projects'!G121*$E121,0)</f>
        <v>6.8999999999999995</v>
      </c>
      <c r="H121" s="19">
        <f>IFERROR('5.0 Calc│Forecast Projects'!H121*$E121,0)</f>
        <v>8.6199999999999992</v>
      </c>
      <c r="I121" s="19">
        <f>IFERROR('5.0 Calc│Forecast Projects'!I121*$E121,0)</f>
        <v>6.8999999999999995</v>
      </c>
      <c r="J121" s="19">
        <f>IFERROR('5.0 Calc│Forecast Projects'!J121*$E121,0)</f>
        <v>8.6199999999999992</v>
      </c>
      <c r="K121" s="19">
        <f>IFERROR('5.0 Calc│Forecast Projects'!K121*$E121,0)</f>
        <v>6.8999999999999995</v>
      </c>
    </row>
    <row r="122" spans="1:11" x14ac:dyDescent="0.25">
      <c r="A122" s="7">
        <f>'5.0 Calc│Forecast Projects'!A122</f>
        <v>110</v>
      </c>
      <c r="B122" s="7" t="str">
        <f>'5.0 Calc│Forecast Projects'!B122</f>
        <v>Infrastructure Renewal</v>
      </c>
      <c r="C122" s="20" t="str">
        <f>'5.0 Calc│Forecast Projects'!C122</f>
        <v>APA</v>
      </c>
      <c r="D122" s="7">
        <f>VLOOKUP($A122,'5.0 Calc│Forecast Projects'!A122:O1109,4,FALSE)</f>
        <v>1</v>
      </c>
      <c r="E122" s="7">
        <f t="shared" si="1"/>
        <v>9.9999999999999995E-7</v>
      </c>
      <c r="G122" s="19">
        <f>IFERROR('5.0 Calc│Forecast Projects'!G122*$E122,0)</f>
        <v>2.25</v>
      </c>
      <c r="H122" s="19">
        <f>IFERROR('5.0 Calc│Forecast Projects'!H122*$E122,0)</f>
        <v>0.75</v>
      </c>
      <c r="I122" s="19">
        <f>IFERROR('5.0 Calc│Forecast Projects'!I122*$E122,0)</f>
        <v>0.75</v>
      </c>
      <c r="J122" s="19">
        <f>IFERROR('5.0 Calc│Forecast Projects'!J122*$E122,0)</f>
        <v>0.75</v>
      </c>
      <c r="K122" s="19">
        <f>IFERROR('5.0 Calc│Forecast Projects'!K122*$E122,0)</f>
        <v>0</v>
      </c>
    </row>
    <row r="123" spans="1:11" x14ac:dyDescent="0.25">
      <c r="A123" s="7">
        <f>'5.0 Calc│Forecast Projects'!A123</f>
        <v>111</v>
      </c>
      <c r="B123" s="7" t="str">
        <f>'5.0 Calc│Forecast Projects'!B123</f>
        <v>Dandenong Relocation</v>
      </c>
      <c r="C123" s="20" t="str">
        <f>'5.0 Calc│Forecast Projects'!C123</f>
        <v>APA</v>
      </c>
      <c r="D123" s="7">
        <f>VLOOKUP($A123,'5.0 Calc│Forecast Projects'!A123:O1110,4,FALSE)</f>
        <v>1</v>
      </c>
      <c r="E123" s="7">
        <f t="shared" si="1"/>
        <v>9.9999999999999995E-7</v>
      </c>
      <c r="G123" s="19">
        <f>IFERROR('5.0 Calc│Forecast Projects'!G123*$E123,0)</f>
        <v>0</v>
      </c>
      <c r="H123" s="19">
        <f>IFERROR('5.0 Calc│Forecast Projects'!H123*$E123,0)</f>
        <v>0</v>
      </c>
      <c r="I123" s="19">
        <f>IFERROR('5.0 Calc│Forecast Projects'!I123*$E123,0)</f>
        <v>0</v>
      </c>
      <c r="J123" s="19">
        <f>IFERROR('5.0 Calc│Forecast Projects'!J123*$E123,0)</f>
        <v>0</v>
      </c>
      <c r="K123" s="19">
        <f>IFERROR('5.0 Calc│Forecast Projects'!K123*$E123,0)</f>
        <v>0</v>
      </c>
    </row>
    <row r="124" spans="1:11" x14ac:dyDescent="0.25">
      <c r="A124" s="7" t="str">
        <f>'5.0 Calc│Forecast Projects'!A124</f>
        <v>-</v>
      </c>
      <c r="B124" s="7" t="str">
        <f>'5.0 Calc│Forecast Projects'!B124</f>
        <v/>
      </c>
      <c r="C124" s="20" t="str">
        <f>'5.0 Calc│Forecast Projects'!C124</f>
        <v>-</v>
      </c>
      <c r="D124" s="7">
        <f>VLOOKUP($A124,'5.0 Calc│Forecast Projects'!A124:O1111,4,FALSE)</f>
        <v>1</v>
      </c>
      <c r="E124" s="7">
        <f t="shared" si="1"/>
        <v>9.9999999999999995E-7</v>
      </c>
      <c r="G124" s="19">
        <f>IFERROR('5.0 Calc│Forecast Projects'!G124*$E124,0)</f>
        <v>0</v>
      </c>
      <c r="H124" s="19">
        <f>IFERROR('5.0 Calc│Forecast Projects'!H124*$E124,0)</f>
        <v>0</v>
      </c>
      <c r="I124" s="19">
        <f>IFERROR('5.0 Calc│Forecast Projects'!I124*$E124,0)</f>
        <v>0</v>
      </c>
      <c r="J124" s="19">
        <f>IFERROR('5.0 Calc│Forecast Projects'!J124*$E124,0)</f>
        <v>0</v>
      </c>
      <c r="K124" s="19">
        <f>IFERROR('5.0 Calc│Forecast Projects'!K124*$E124,0)</f>
        <v>0</v>
      </c>
    </row>
    <row r="125" spans="1:11" x14ac:dyDescent="0.25">
      <c r="A125" s="7" t="str">
        <f>'5.0 Calc│Forecast Projects'!A125</f>
        <v>-</v>
      </c>
      <c r="B125" s="7" t="str">
        <f>'5.0 Calc│Forecast Projects'!B125</f>
        <v/>
      </c>
      <c r="C125" s="20" t="str">
        <f>'5.0 Calc│Forecast Projects'!C125</f>
        <v>-</v>
      </c>
      <c r="D125" s="7">
        <f>VLOOKUP($A125,'5.0 Calc│Forecast Projects'!A125:O1112,4,FALSE)</f>
        <v>1</v>
      </c>
      <c r="E125" s="7">
        <f t="shared" si="1"/>
        <v>9.9999999999999995E-7</v>
      </c>
      <c r="G125" s="19">
        <f>IFERROR('5.0 Calc│Forecast Projects'!G125*$E125,0)</f>
        <v>0</v>
      </c>
      <c r="H125" s="19">
        <f>IFERROR('5.0 Calc│Forecast Projects'!H125*$E125,0)</f>
        <v>0</v>
      </c>
      <c r="I125" s="19">
        <f>IFERROR('5.0 Calc│Forecast Projects'!I125*$E125,0)</f>
        <v>0</v>
      </c>
      <c r="J125" s="19">
        <f>IFERROR('5.0 Calc│Forecast Projects'!J125*$E125,0)</f>
        <v>0</v>
      </c>
      <c r="K125" s="19">
        <f>IFERROR('5.0 Calc│Forecast Projects'!K125*$E125,0)</f>
        <v>0</v>
      </c>
    </row>
    <row r="126" spans="1:11" x14ac:dyDescent="0.25">
      <c r="A126" s="7" t="str">
        <f>'5.0 Calc│Forecast Projects'!A126</f>
        <v>-</v>
      </c>
      <c r="B126" s="7" t="str">
        <f>'5.0 Calc│Forecast Projects'!B126</f>
        <v/>
      </c>
      <c r="C126" s="20" t="str">
        <f>'5.0 Calc│Forecast Projects'!C126</f>
        <v>-</v>
      </c>
      <c r="D126" s="7">
        <f>VLOOKUP($A126,'5.0 Calc│Forecast Projects'!A126:O1113,4,FALSE)</f>
        <v>1</v>
      </c>
      <c r="E126" s="7">
        <f t="shared" si="1"/>
        <v>9.9999999999999995E-7</v>
      </c>
      <c r="G126" s="19">
        <f>IFERROR('5.0 Calc│Forecast Projects'!G126*$E126,0)</f>
        <v>0</v>
      </c>
      <c r="H126" s="19">
        <f>IFERROR('5.0 Calc│Forecast Projects'!H126*$E126,0)</f>
        <v>0</v>
      </c>
      <c r="I126" s="19">
        <f>IFERROR('5.0 Calc│Forecast Projects'!I126*$E126,0)</f>
        <v>0</v>
      </c>
      <c r="J126" s="19">
        <f>IFERROR('5.0 Calc│Forecast Projects'!J126*$E126,0)</f>
        <v>0</v>
      </c>
      <c r="K126" s="19">
        <f>IFERROR('5.0 Calc│Forecast Projects'!K126*$E126,0)</f>
        <v>0</v>
      </c>
    </row>
    <row r="127" spans="1:11" x14ac:dyDescent="0.25">
      <c r="A127" s="7" t="str">
        <f>'5.0 Calc│Forecast Projects'!A127</f>
        <v>-</v>
      </c>
      <c r="B127" s="7" t="str">
        <f>'5.0 Calc│Forecast Projects'!B127</f>
        <v/>
      </c>
      <c r="C127" s="20" t="str">
        <f>'5.0 Calc│Forecast Projects'!C127</f>
        <v>-</v>
      </c>
      <c r="D127" s="7">
        <f>VLOOKUP($A127,'5.0 Calc│Forecast Projects'!A127:O1114,4,FALSE)</f>
        <v>1</v>
      </c>
      <c r="E127" s="7">
        <f t="shared" si="1"/>
        <v>9.9999999999999995E-7</v>
      </c>
      <c r="G127" s="19">
        <f>IFERROR('5.0 Calc│Forecast Projects'!G127*$E127,0)</f>
        <v>0</v>
      </c>
      <c r="H127" s="19">
        <f>IFERROR('5.0 Calc│Forecast Projects'!H127*$E127,0)</f>
        <v>0</v>
      </c>
      <c r="I127" s="19">
        <f>IFERROR('5.0 Calc│Forecast Projects'!I127*$E127,0)</f>
        <v>0</v>
      </c>
      <c r="J127" s="19">
        <f>IFERROR('5.0 Calc│Forecast Projects'!J127*$E127,0)</f>
        <v>0</v>
      </c>
      <c r="K127" s="19">
        <f>IFERROR('5.0 Calc│Forecast Projects'!K127*$E127,0)</f>
        <v>0</v>
      </c>
    </row>
    <row r="128" spans="1:11" x14ac:dyDescent="0.25">
      <c r="A128" s="7" t="str">
        <f>'5.0 Calc│Forecast Projects'!A128</f>
        <v>-</v>
      </c>
      <c r="B128" s="7" t="str">
        <f>'5.0 Calc│Forecast Projects'!B128</f>
        <v/>
      </c>
      <c r="C128" s="20" t="str">
        <f>'5.0 Calc│Forecast Projects'!C128</f>
        <v>-</v>
      </c>
      <c r="D128" s="7">
        <f>VLOOKUP($A128,'5.0 Calc│Forecast Projects'!A128:O1115,4,FALSE)</f>
        <v>1</v>
      </c>
      <c r="E128" s="7">
        <f t="shared" si="1"/>
        <v>9.9999999999999995E-7</v>
      </c>
      <c r="G128" s="19">
        <f>IFERROR('5.0 Calc│Forecast Projects'!G128*$E128,0)</f>
        <v>0</v>
      </c>
      <c r="H128" s="19">
        <f>IFERROR('5.0 Calc│Forecast Projects'!H128*$E128,0)</f>
        <v>0</v>
      </c>
      <c r="I128" s="19">
        <f>IFERROR('5.0 Calc│Forecast Projects'!I128*$E128,0)</f>
        <v>0</v>
      </c>
      <c r="J128" s="19">
        <f>IFERROR('5.0 Calc│Forecast Projects'!J128*$E128,0)</f>
        <v>0</v>
      </c>
      <c r="K128" s="19">
        <f>IFERROR('5.0 Calc│Forecast Projects'!K128*$E128,0)</f>
        <v>0</v>
      </c>
    </row>
    <row r="129" spans="1:11" x14ac:dyDescent="0.25">
      <c r="A129" s="7" t="str">
        <f>'5.0 Calc│Forecast Projects'!A129</f>
        <v>-</v>
      </c>
      <c r="B129" s="7" t="str">
        <f>'5.0 Calc│Forecast Projects'!B129</f>
        <v/>
      </c>
      <c r="C129" s="20" t="str">
        <f>'5.0 Calc│Forecast Projects'!C129</f>
        <v>-</v>
      </c>
      <c r="D129" s="7">
        <f>VLOOKUP($A129,'5.0 Calc│Forecast Projects'!A129:O1116,4,FALSE)</f>
        <v>1</v>
      </c>
      <c r="E129" s="7">
        <f t="shared" si="1"/>
        <v>9.9999999999999995E-7</v>
      </c>
      <c r="G129" s="19">
        <f>IFERROR('5.0 Calc│Forecast Projects'!G129*$E129,0)</f>
        <v>0</v>
      </c>
      <c r="H129" s="19">
        <f>IFERROR('5.0 Calc│Forecast Projects'!H129*$E129,0)</f>
        <v>0</v>
      </c>
      <c r="I129" s="19">
        <f>IFERROR('5.0 Calc│Forecast Projects'!I129*$E129,0)</f>
        <v>0</v>
      </c>
      <c r="J129" s="19">
        <f>IFERROR('5.0 Calc│Forecast Projects'!J129*$E129,0)</f>
        <v>0</v>
      </c>
      <c r="K129" s="19">
        <f>IFERROR('5.0 Calc│Forecast Projects'!K129*$E129,0)</f>
        <v>0</v>
      </c>
    </row>
    <row r="130" spans="1:11" x14ac:dyDescent="0.25">
      <c r="A130" s="7" t="str">
        <f>'5.0 Calc│Forecast Projects'!A130</f>
        <v>-</v>
      </c>
      <c r="B130" s="7" t="str">
        <f>'5.0 Calc│Forecast Projects'!B130</f>
        <v/>
      </c>
      <c r="C130" s="20" t="str">
        <f>'5.0 Calc│Forecast Projects'!C130</f>
        <v>-</v>
      </c>
      <c r="D130" s="7">
        <f>VLOOKUP($A130,'5.0 Calc│Forecast Projects'!A130:O1117,4,FALSE)</f>
        <v>1</v>
      </c>
      <c r="E130" s="7">
        <f t="shared" si="1"/>
        <v>9.9999999999999995E-7</v>
      </c>
      <c r="G130" s="19">
        <f>IFERROR('5.0 Calc│Forecast Projects'!G130*$E130,0)</f>
        <v>0</v>
      </c>
      <c r="H130" s="19">
        <f>IFERROR('5.0 Calc│Forecast Projects'!H130*$E130,0)</f>
        <v>0</v>
      </c>
      <c r="I130" s="19">
        <f>IFERROR('5.0 Calc│Forecast Projects'!I130*$E130,0)</f>
        <v>0</v>
      </c>
      <c r="J130" s="19">
        <f>IFERROR('5.0 Calc│Forecast Projects'!J130*$E130,0)</f>
        <v>0</v>
      </c>
      <c r="K130" s="19">
        <f>IFERROR('5.0 Calc│Forecast Projects'!K130*$E130,0)</f>
        <v>0</v>
      </c>
    </row>
    <row r="131" spans="1:11" x14ac:dyDescent="0.25">
      <c r="A131" s="7" t="str">
        <f>'5.0 Calc│Forecast Projects'!A131</f>
        <v>-</v>
      </c>
      <c r="B131" s="7" t="str">
        <f>'5.0 Calc│Forecast Projects'!B131</f>
        <v/>
      </c>
      <c r="C131" s="20" t="str">
        <f>'5.0 Calc│Forecast Projects'!C131</f>
        <v>-</v>
      </c>
      <c r="D131" s="7">
        <f>VLOOKUP($A131,'5.0 Calc│Forecast Projects'!A131:O1118,4,FALSE)</f>
        <v>1</v>
      </c>
      <c r="E131" s="7">
        <f t="shared" si="1"/>
        <v>9.9999999999999995E-7</v>
      </c>
      <c r="G131" s="19">
        <f>IFERROR('5.0 Calc│Forecast Projects'!G131*$E131,0)</f>
        <v>0</v>
      </c>
      <c r="H131" s="19">
        <f>IFERROR('5.0 Calc│Forecast Projects'!H131*$E131,0)</f>
        <v>0</v>
      </c>
      <c r="I131" s="19">
        <f>IFERROR('5.0 Calc│Forecast Projects'!I131*$E131,0)</f>
        <v>0</v>
      </c>
      <c r="J131" s="19">
        <f>IFERROR('5.0 Calc│Forecast Projects'!J131*$E131,0)</f>
        <v>0</v>
      </c>
      <c r="K131" s="19">
        <f>IFERROR('5.0 Calc│Forecast Projects'!K131*$E131,0)</f>
        <v>0</v>
      </c>
    </row>
    <row r="132" spans="1:11" x14ac:dyDescent="0.25">
      <c r="A132" s="7" t="str">
        <f>'5.0 Calc│Forecast Projects'!A132</f>
        <v>-</v>
      </c>
      <c r="B132" s="7" t="str">
        <f>'5.0 Calc│Forecast Projects'!B132</f>
        <v/>
      </c>
      <c r="C132" s="20" t="str">
        <f>'5.0 Calc│Forecast Projects'!C132</f>
        <v>-</v>
      </c>
      <c r="D132" s="7">
        <f>VLOOKUP($A132,'5.0 Calc│Forecast Projects'!A132:O1119,4,FALSE)</f>
        <v>0</v>
      </c>
      <c r="E132" s="7">
        <f t="shared" si="1"/>
        <v>0</v>
      </c>
      <c r="G132" s="19">
        <f>IFERROR('5.0 Calc│Forecast Projects'!G132*$E132,0)</f>
        <v>0</v>
      </c>
      <c r="H132" s="19">
        <f>IFERROR('5.0 Calc│Forecast Projects'!H132*$E132,0)</f>
        <v>0</v>
      </c>
      <c r="I132" s="19">
        <f>IFERROR('5.0 Calc│Forecast Projects'!I132*$E132,0)</f>
        <v>0</v>
      </c>
      <c r="J132" s="19">
        <f>IFERROR('5.0 Calc│Forecast Projects'!J132*$E132,0)</f>
        <v>0</v>
      </c>
      <c r="K132" s="19">
        <f>IFERROR('5.0 Calc│Forecast Projects'!K132*$E132,0)</f>
        <v>0</v>
      </c>
    </row>
    <row r="133" spans="1:11" x14ac:dyDescent="0.25">
      <c r="A133" s="7" t="str">
        <f>'5.0 Calc│Forecast Projects'!A133</f>
        <v>-</v>
      </c>
      <c r="B133" s="7" t="str">
        <f>'5.0 Calc│Forecast Projects'!B133</f>
        <v/>
      </c>
      <c r="C133" s="20" t="str">
        <f>'5.0 Calc│Forecast Projects'!C133</f>
        <v>-</v>
      </c>
      <c r="D133" s="7">
        <f>VLOOKUP($A133,'5.0 Calc│Forecast Projects'!A133:O1120,4,FALSE)</f>
        <v>0</v>
      </c>
      <c r="E133" s="7">
        <f t="shared" si="1"/>
        <v>0</v>
      </c>
      <c r="G133" s="19">
        <f>IFERROR('5.0 Calc│Forecast Projects'!G133*$E133,0)</f>
        <v>0</v>
      </c>
      <c r="H133" s="19">
        <f>IFERROR('5.0 Calc│Forecast Projects'!H133*$E133,0)</f>
        <v>0</v>
      </c>
      <c r="I133" s="19">
        <f>IFERROR('5.0 Calc│Forecast Projects'!I133*$E133,0)</f>
        <v>0</v>
      </c>
      <c r="J133" s="19">
        <f>IFERROR('5.0 Calc│Forecast Projects'!J133*$E133,0)</f>
        <v>0</v>
      </c>
      <c r="K133" s="19">
        <f>IFERROR('5.0 Calc│Forecast Projects'!K133*$E133,0)</f>
        <v>0</v>
      </c>
    </row>
    <row r="134" spans="1:11" x14ac:dyDescent="0.25">
      <c r="A134" s="7" t="str">
        <f>'5.0 Calc│Forecast Projects'!A134</f>
        <v>-</v>
      </c>
      <c r="B134" s="7" t="str">
        <f>'5.0 Calc│Forecast Projects'!B134</f>
        <v/>
      </c>
      <c r="C134" s="20" t="str">
        <f>'5.0 Calc│Forecast Projects'!C134</f>
        <v>-</v>
      </c>
      <c r="D134" s="7">
        <f>VLOOKUP($A134,'5.0 Calc│Forecast Projects'!A134:O1121,4,FALSE)</f>
        <v>0</v>
      </c>
      <c r="E134" s="7">
        <f t="shared" ref="E134:E197" si="2">D134/1000000</f>
        <v>0</v>
      </c>
      <c r="G134" s="19">
        <f>IFERROR('5.0 Calc│Forecast Projects'!G134*$E134,0)</f>
        <v>0</v>
      </c>
      <c r="H134" s="19">
        <f>IFERROR('5.0 Calc│Forecast Projects'!H134*$E134,0)</f>
        <v>0</v>
      </c>
      <c r="I134" s="19">
        <f>IFERROR('5.0 Calc│Forecast Projects'!I134*$E134,0)</f>
        <v>0</v>
      </c>
      <c r="J134" s="19">
        <f>IFERROR('5.0 Calc│Forecast Projects'!J134*$E134,0)</f>
        <v>0</v>
      </c>
      <c r="K134" s="19">
        <f>IFERROR('5.0 Calc│Forecast Projects'!K134*$E134,0)</f>
        <v>0</v>
      </c>
    </row>
    <row r="135" spans="1:11" x14ac:dyDescent="0.25">
      <c r="A135" s="7" t="str">
        <f>'5.0 Calc│Forecast Projects'!A135</f>
        <v>-</v>
      </c>
      <c r="B135" s="7" t="str">
        <f>'5.0 Calc│Forecast Projects'!B135</f>
        <v/>
      </c>
      <c r="C135" s="20" t="str">
        <f>'5.0 Calc│Forecast Projects'!C135</f>
        <v>-</v>
      </c>
      <c r="D135" s="7">
        <f>VLOOKUP($A135,'5.0 Calc│Forecast Projects'!A135:O1122,4,FALSE)</f>
        <v>0</v>
      </c>
      <c r="E135" s="7">
        <f t="shared" si="2"/>
        <v>0</v>
      </c>
      <c r="G135" s="19">
        <f>IFERROR('5.0 Calc│Forecast Projects'!G135*$E135,0)</f>
        <v>0</v>
      </c>
      <c r="H135" s="19">
        <f>IFERROR('5.0 Calc│Forecast Projects'!H135*$E135,0)</f>
        <v>0</v>
      </c>
      <c r="I135" s="19">
        <f>IFERROR('5.0 Calc│Forecast Projects'!I135*$E135,0)</f>
        <v>0</v>
      </c>
      <c r="J135" s="19">
        <f>IFERROR('5.0 Calc│Forecast Projects'!J135*$E135,0)</f>
        <v>0</v>
      </c>
      <c r="K135" s="19">
        <f>IFERROR('5.0 Calc│Forecast Projects'!K135*$E135,0)</f>
        <v>0</v>
      </c>
    </row>
    <row r="136" spans="1:11" x14ac:dyDescent="0.25">
      <c r="A136" s="7" t="str">
        <f>'5.0 Calc│Forecast Projects'!A136</f>
        <v>-</v>
      </c>
      <c r="B136" s="7" t="str">
        <f>'5.0 Calc│Forecast Projects'!B136</f>
        <v/>
      </c>
      <c r="C136" s="20" t="str">
        <f>'5.0 Calc│Forecast Projects'!C136</f>
        <v>-</v>
      </c>
      <c r="D136" s="7">
        <f>VLOOKUP($A136,'5.0 Calc│Forecast Projects'!A136:O1123,4,FALSE)</f>
        <v>0</v>
      </c>
      <c r="E136" s="7">
        <f t="shared" si="2"/>
        <v>0</v>
      </c>
      <c r="G136" s="19">
        <f>IFERROR('5.0 Calc│Forecast Projects'!G136*$E136,0)</f>
        <v>0</v>
      </c>
      <c r="H136" s="19">
        <f>IFERROR('5.0 Calc│Forecast Projects'!H136*$E136,0)</f>
        <v>0</v>
      </c>
      <c r="I136" s="19">
        <f>IFERROR('5.0 Calc│Forecast Projects'!I136*$E136,0)</f>
        <v>0</v>
      </c>
      <c r="J136" s="19">
        <f>IFERROR('5.0 Calc│Forecast Projects'!J136*$E136,0)</f>
        <v>0</v>
      </c>
      <c r="K136" s="19">
        <f>IFERROR('5.0 Calc│Forecast Projects'!K136*$E136,0)</f>
        <v>0</v>
      </c>
    </row>
    <row r="137" spans="1:11" x14ac:dyDescent="0.25">
      <c r="A137" s="7" t="str">
        <f>'5.0 Calc│Forecast Projects'!A137</f>
        <v>-</v>
      </c>
      <c r="B137" s="7" t="str">
        <f>'5.0 Calc│Forecast Projects'!B137</f>
        <v/>
      </c>
      <c r="C137" s="20" t="str">
        <f>'5.0 Calc│Forecast Projects'!C137</f>
        <v>-</v>
      </c>
      <c r="D137" s="7">
        <f>VLOOKUP($A137,'5.0 Calc│Forecast Projects'!A137:O1124,4,FALSE)</f>
        <v>0</v>
      </c>
      <c r="E137" s="7">
        <f t="shared" si="2"/>
        <v>0</v>
      </c>
      <c r="G137" s="19">
        <f>IFERROR('5.0 Calc│Forecast Projects'!G137*$E137,0)</f>
        <v>0</v>
      </c>
      <c r="H137" s="19">
        <f>IFERROR('5.0 Calc│Forecast Projects'!H137*$E137,0)</f>
        <v>0</v>
      </c>
      <c r="I137" s="19">
        <f>IFERROR('5.0 Calc│Forecast Projects'!I137*$E137,0)</f>
        <v>0</v>
      </c>
      <c r="J137" s="19">
        <f>IFERROR('5.0 Calc│Forecast Projects'!J137*$E137,0)</f>
        <v>0</v>
      </c>
      <c r="K137" s="19">
        <f>IFERROR('5.0 Calc│Forecast Projects'!K137*$E137,0)</f>
        <v>0</v>
      </c>
    </row>
    <row r="138" spans="1:11" x14ac:dyDescent="0.25">
      <c r="A138" s="7" t="str">
        <f>'5.0 Calc│Forecast Projects'!A138</f>
        <v>-</v>
      </c>
      <c r="B138" s="7" t="str">
        <f>'5.0 Calc│Forecast Projects'!B138</f>
        <v/>
      </c>
      <c r="C138" s="20" t="str">
        <f>'5.0 Calc│Forecast Projects'!C138</f>
        <v>-</v>
      </c>
      <c r="D138" s="7">
        <f>VLOOKUP($A138,'5.0 Calc│Forecast Projects'!A138:O1125,4,FALSE)</f>
        <v>0</v>
      </c>
      <c r="E138" s="7">
        <f t="shared" si="2"/>
        <v>0</v>
      </c>
      <c r="G138" s="19">
        <f>IFERROR('5.0 Calc│Forecast Projects'!G138*$E138,0)</f>
        <v>0</v>
      </c>
      <c r="H138" s="19">
        <f>IFERROR('5.0 Calc│Forecast Projects'!H138*$E138,0)</f>
        <v>0</v>
      </c>
      <c r="I138" s="19">
        <f>IFERROR('5.0 Calc│Forecast Projects'!I138*$E138,0)</f>
        <v>0</v>
      </c>
      <c r="J138" s="19">
        <f>IFERROR('5.0 Calc│Forecast Projects'!J138*$E138,0)</f>
        <v>0</v>
      </c>
      <c r="K138" s="19">
        <f>IFERROR('5.0 Calc│Forecast Projects'!K138*$E138,0)</f>
        <v>0</v>
      </c>
    </row>
    <row r="139" spans="1:11" x14ac:dyDescent="0.25">
      <c r="A139" s="7" t="str">
        <f>'5.0 Calc│Forecast Projects'!A139</f>
        <v>-</v>
      </c>
      <c r="B139" s="7" t="str">
        <f>'5.0 Calc│Forecast Projects'!B139</f>
        <v/>
      </c>
      <c r="C139" s="20" t="str">
        <f>'5.0 Calc│Forecast Projects'!C139</f>
        <v>-</v>
      </c>
      <c r="D139" s="7">
        <f>VLOOKUP($A139,'5.0 Calc│Forecast Projects'!A139:O1126,4,FALSE)</f>
        <v>0</v>
      </c>
      <c r="E139" s="7">
        <f t="shared" si="2"/>
        <v>0</v>
      </c>
      <c r="G139" s="19">
        <f>IFERROR('5.0 Calc│Forecast Projects'!G139*$E139,0)</f>
        <v>0</v>
      </c>
      <c r="H139" s="19">
        <f>IFERROR('5.0 Calc│Forecast Projects'!H139*$E139,0)</f>
        <v>0</v>
      </c>
      <c r="I139" s="19">
        <f>IFERROR('5.0 Calc│Forecast Projects'!I139*$E139,0)</f>
        <v>0</v>
      </c>
      <c r="J139" s="19">
        <f>IFERROR('5.0 Calc│Forecast Projects'!J139*$E139,0)</f>
        <v>0</v>
      </c>
      <c r="K139" s="19">
        <f>IFERROR('5.0 Calc│Forecast Projects'!K139*$E139,0)</f>
        <v>0</v>
      </c>
    </row>
    <row r="140" spans="1:11" x14ac:dyDescent="0.25">
      <c r="A140" s="7" t="str">
        <f>'5.0 Calc│Forecast Projects'!A140</f>
        <v>-</v>
      </c>
      <c r="B140" s="7" t="str">
        <f>'5.0 Calc│Forecast Projects'!B140</f>
        <v/>
      </c>
      <c r="C140" s="20" t="str">
        <f>'5.0 Calc│Forecast Projects'!C140</f>
        <v>-</v>
      </c>
      <c r="D140" s="7">
        <f>VLOOKUP($A140,'5.0 Calc│Forecast Projects'!A140:O1127,4,FALSE)</f>
        <v>0</v>
      </c>
      <c r="E140" s="7">
        <f t="shared" si="2"/>
        <v>0</v>
      </c>
      <c r="G140" s="19">
        <f>IFERROR('5.0 Calc│Forecast Projects'!G140*$E140,0)</f>
        <v>0</v>
      </c>
      <c r="H140" s="19">
        <f>IFERROR('5.0 Calc│Forecast Projects'!H140*$E140,0)</f>
        <v>0</v>
      </c>
      <c r="I140" s="19">
        <f>IFERROR('5.0 Calc│Forecast Projects'!I140*$E140,0)</f>
        <v>0</v>
      </c>
      <c r="J140" s="19">
        <f>IFERROR('5.0 Calc│Forecast Projects'!J140*$E140,0)</f>
        <v>0</v>
      </c>
      <c r="K140" s="19">
        <f>IFERROR('5.0 Calc│Forecast Projects'!K140*$E140,0)</f>
        <v>0</v>
      </c>
    </row>
    <row r="141" spans="1:11" x14ac:dyDescent="0.25">
      <c r="A141" s="7" t="str">
        <f>'5.0 Calc│Forecast Projects'!A141</f>
        <v>-</v>
      </c>
      <c r="B141" s="7" t="str">
        <f>'5.0 Calc│Forecast Projects'!B141</f>
        <v/>
      </c>
      <c r="C141" s="20" t="str">
        <f>'5.0 Calc│Forecast Projects'!C141</f>
        <v>-</v>
      </c>
      <c r="D141" s="7">
        <f>VLOOKUP($A141,'5.0 Calc│Forecast Projects'!A141:O1128,4,FALSE)</f>
        <v>0</v>
      </c>
      <c r="E141" s="7">
        <f t="shared" si="2"/>
        <v>0</v>
      </c>
      <c r="G141" s="19">
        <f>IFERROR('5.0 Calc│Forecast Projects'!G141*$E141,0)</f>
        <v>0</v>
      </c>
      <c r="H141" s="19">
        <f>IFERROR('5.0 Calc│Forecast Projects'!H141*$E141,0)</f>
        <v>0</v>
      </c>
      <c r="I141" s="19">
        <f>IFERROR('5.0 Calc│Forecast Projects'!I141*$E141,0)</f>
        <v>0</v>
      </c>
      <c r="J141" s="19">
        <f>IFERROR('5.0 Calc│Forecast Projects'!J141*$E141,0)</f>
        <v>0</v>
      </c>
      <c r="K141" s="19">
        <f>IFERROR('5.0 Calc│Forecast Projects'!K141*$E141,0)</f>
        <v>0</v>
      </c>
    </row>
    <row r="142" spans="1:11" x14ac:dyDescent="0.25">
      <c r="A142" s="7" t="str">
        <f>'5.0 Calc│Forecast Projects'!A142</f>
        <v>-</v>
      </c>
      <c r="B142" s="7" t="str">
        <f>'5.0 Calc│Forecast Projects'!B142</f>
        <v/>
      </c>
      <c r="C142" s="20" t="str">
        <f>'5.0 Calc│Forecast Projects'!C142</f>
        <v>-</v>
      </c>
      <c r="D142" s="7">
        <f>VLOOKUP($A142,'5.0 Calc│Forecast Projects'!A142:O1129,4,FALSE)</f>
        <v>0</v>
      </c>
      <c r="E142" s="7">
        <f t="shared" si="2"/>
        <v>0</v>
      </c>
      <c r="G142" s="19">
        <f>IFERROR('5.0 Calc│Forecast Projects'!G142*$E142,0)</f>
        <v>0</v>
      </c>
      <c r="H142" s="19">
        <f>IFERROR('5.0 Calc│Forecast Projects'!H142*$E142,0)</f>
        <v>0</v>
      </c>
      <c r="I142" s="19">
        <f>IFERROR('5.0 Calc│Forecast Projects'!I142*$E142,0)</f>
        <v>0</v>
      </c>
      <c r="J142" s="19">
        <f>IFERROR('5.0 Calc│Forecast Projects'!J142*$E142,0)</f>
        <v>0</v>
      </c>
      <c r="K142" s="19">
        <f>IFERROR('5.0 Calc│Forecast Projects'!K142*$E142,0)</f>
        <v>0</v>
      </c>
    </row>
    <row r="143" spans="1:11" x14ac:dyDescent="0.25">
      <c r="A143" s="7" t="str">
        <f>'5.0 Calc│Forecast Projects'!A143</f>
        <v>-</v>
      </c>
      <c r="B143" s="7" t="str">
        <f>'5.0 Calc│Forecast Projects'!B143</f>
        <v/>
      </c>
      <c r="C143" s="20" t="str">
        <f>'5.0 Calc│Forecast Projects'!C143</f>
        <v>-</v>
      </c>
      <c r="D143" s="7">
        <f>VLOOKUP($A143,'5.0 Calc│Forecast Projects'!A143:O1130,4,FALSE)</f>
        <v>0</v>
      </c>
      <c r="E143" s="7">
        <f t="shared" si="2"/>
        <v>0</v>
      </c>
      <c r="G143" s="19">
        <f>IFERROR('5.0 Calc│Forecast Projects'!G143*$E143,0)</f>
        <v>0</v>
      </c>
      <c r="H143" s="19">
        <f>IFERROR('5.0 Calc│Forecast Projects'!H143*$E143,0)</f>
        <v>0</v>
      </c>
      <c r="I143" s="19">
        <f>IFERROR('5.0 Calc│Forecast Projects'!I143*$E143,0)</f>
        <v>0</v>
      </c>
      <c r="J143" s="19">
        <f>IFERROR('5.0 Calc│Forecast Projects'!J143*$E143,0)</f>
        <v>0</v>
      </c>
      <c r="K143" s="19">
        <f>IFERROR('5.0 Calc│Forecast Projects'!K143*$E143,0)</f>
        <v>0</v>
      </c>
    </row>
    <row r="144" spans="1:11" x14ac:dyDescent="0.25">
      <c r="A144" s="7" t="str">
        <f>'5.0 Calc│Forecast Projects'!A144</f>
        <v>-</v>
      </c>
      <c r="B144" s="7" t="str">
        <f>'5.0 Calc│Forecast Projects'!B144</f>
        <v/>
      </c>
      <c r="C144" s="20" t="str">
        <f>'5.0 Calc│Forecast Projects'!C144</f>
        <v>-</v>
      </c>
      <c r="D144" s="7">
        <f>VLOOKUP($A144,'5.0 Calc│Forecast Projects'!A144:O1131,4,FALSE)</f>
        <v>0</v>
      </c>
      <c r="E144" s="7">
        <f t="shared" si="2"/>
        <v>0</v>
      </c>
      <c r="G144" s="19">
        <f>IFERROR('5.0 Calc│Forecast Projects'!G144*$E144,0)</f>
        <v>0</v>
      </c>
      <c r="H144" s="19">
        <f>IFERROR('5.0 Calc│Forecast Projects'!H144*$E144,0)</f>
        <v>0</v>
      </c>
      <c r="I144" s="19">
        <f>IFERROR('5.0 Calc│Forecast Projects'!I144*$E144,0)</f>
        <v>0</v>
      </c>
      <c r="J144" s="19">
        <f>IFERROR('5.0 Calc│Forecast Projects'!J144*$E144,0)</f>
        <v>0</v>
      </c>
      <c r="K144" s="19">
        <f>IFERROR('5.0 Calc│Forecast Projects'!K144*$E144,0)</f>
        <v>0</v>
      </c>
    </row>
    <row r="145" spans="1:11" x14ac:dyDescent="0.25">
      <c r="A145" s="7" t="str">
        <f>'5.0 Calc│Forecast Projects'!A145</f>
        <v>-</v>
      </c>
      <c r="B145" s="7" t="str">
        <f>'5.0 Calc│Forecast Projects'!B145</f>
        <v/>
      </c>
      <c r="C145" s="20" t="str">
        <f>'5.0 Calc│Forecast Projects'!C145</f>
        <v>-</v>
      </c>
      <c r="D145" s="7">
        <f>VLOOKUP($A145,'5.0 Calc│Forecast Projects'!A145:O1132,4,FALSE)</f>
        <v>0</v>
      </c>
      <c r="E145" s="7">
        <f t="shared" si="2"/>
        <v>0</v>
      </c>
      <c r="G145" s="19">
        <f>IFERROR('5.0 Calc│Forecast Projects'!G145*$E145,0)</f>
        <v>0</v>
      </c>
      <c r="H145" s="19">
        <f>IFERROR('5.0 Calc│Forecast Projects'!H145*$E145,0)</f>
        <v>0</v>
      </c>
      <c r="I145" s="19">
        <f>IFERROR('5.0 Calc│Forecast Projects'!I145*$E145,0)</f>
        <v>0</v>
      </c>
      <c r="J145" s="19">
        <f>IFERROR('5.0 Calc│Forecast Projects'!J145*$E145,0)</f>
        <v>0</v>
      </c>
      <c r="K145" s="19">
        <f>IFERROR('5.0 Calc│Forecast Projects'!K145*$E145,0)</f>
        <v>0</v>
      </c>
    </row>
    <row r="146" spans="1:11" x14ac:dyDescent="0.25">
      <c r="A146" s="7" t="str">
        <f>'5.0 Calc│Forecast Projects'!A146</f>
        <v>-</v>
      </c>
      <c r="B146" s="7" t="str">
        <f>'5.0 Calc│Forecast Projects'!B146</f>
        <v/>
      </c>
      <c r="C146" s="20" t="str">
        <f>'5.0 Calc│Forecast Projects'!C146</f>
        <v>-</v>
      </c>
      <c r="D146" s="7">
        <f>VLOOKUP($A146,'5.0 Calc│Forecast Projects'!A146:O1133,4,FALSE)</f>
        <v>0</v>
      </c>
      <c r="E146" s="7">
        <f t="shared" si="2"/>
        <v>0</v>
      </c>
      <c r="G146" s="19">
        <f>IFERROR('5.0 Calc│Forecast Projects'!G146*$E146,0)</f>
        <v>0</v>
      </c>
      <c r="H146" s="19">
        <f>IFERROR('5.0 Calc│Forecast Projects'!H146*$E146,0)</f>
        <v>0</v>
      </c>
      <c r="I146" s="19">
        <f>IFERROR('5.0 Calc│Forecast Projects'!I146*$E146,0)</f>
        <v>0</v>
      </c>
      <c r="J146" s="19">
        <f>IFERROR('5.0 Calc│Forecast Projects'!J146*$E146,0)</f>
        <v>0</v>
      </c>
      <c r="K146" s="19">
        <f>IFERROR('5.0 Calc│Forecast Projects'!K146*$E146,0)</f>
        <v>0</v>
      </c>
    </row>
    <row r="147" spans="1:11" x14ac:dyDescent="0.25">
      <c r="A147" s="7" t="str">
        <f>'5.0 Calc│Forecast Projects'!A147</f>
        <v>-</v>
      </c>
      <c r="B147" s="7" t="str">
        <f>'5.0 Calc│Forecast Projects'!B147</f>
        <v/>
      </c>
      <c r="C147" s="20" t="str">
        <f>'5.0 Calc│Forecast Projects'!C147</f>
        <v>-</v>
      </c>
      <c r="D147" s="7">
        <f>VLOOKUP($A147,'5.0 Calc│Forecast Projects'!A147:O1134,4,FALSE)</f>
        <v>0</v>
      </c>
      <c r="E147" s="7">
        <f t="shared" si="2"/>
        <v>0</v>
      </c>
      <c r="G147" s="19">
        <f>IFERROR('5.0 Calc│Forecast Projects'!G147*$E147,0)</f>
        <v>0</v>
      </c>
      <c r="H147" s="19">
        <f>IFERROR('5.0 Calc│Forecast Projects'!H147*$E147,0)</f>
        <v>0</v>
      </c>
      <c r="I147" s="19">
        <f>IFERROR('5.0 Calc│Forecast Projects'!I147*$E147,0)</f>
        <v>0</v>
      </c>
      <c r="J147" s="19">
        <f>IFERROR('5.0 Calc│Forecast Projects'!J147*$E147,0)</f>
        <v>0</v>
      </c>
      <c r="K147" s="19">
        <f>IFERROR('5.0 Calc│Forecast Projects'!K147*$E147,0)</f>
        <v>0</v>
      </c>
    </row>
    <row r="148" spans="1:11" x14ac:dyDescent="0.25">
      <c r="A148" s="7" t="str">
        <f>'5.0 Calc│Forecast Projects'!A148</f>
        <v>-</v>
      </c>
      <c r="B148" s="7" t="str">
        <f>'5.0 Calc│Forecast Projects'!B148</f>
        <v/>
      </c>
      <c r="C148" s="20" t="str">
        <f>'5.0 Calc│Forecast Projects'!C148</f>
        <v>-</v>
      </c>
      <c r="D148" s="7">
        <f>VLOOKUP($A148,'5.0 Calc│Forecast Projects'!A148:O1135,4,FALSE)</f>
        <v>0</v>
      </c>
      <c r="E148" s="7">
        <f t="shared" si="2"/>
        <v>0</v>
      </c>
      <c r="G148" s="19">
        <f>IFERROR('5.0 Calc│Forecast Projects'!G148*$E148,0)</f>
        <v>0</v>
      </c>
      <c r="H148" s="19">
        <f>IFERROR('5.0 Calc│Forecast Projects'!H148*$E148,0)</f>
        <v>0</v>
      </c>
      <c r="I148" s="19">
        <f>IFERROR('5.0 Calc│Forecast Projects'!I148*$E148,0)</f>
        <v>0</v>
      </c>
      <c r="J148" s="19">
        <f>IFERROR('5.0 Calc│Forecast Projects'!J148*$E148,0)</f>
        <v>0</v>
      </c>
      <c r="K148" s="19">
        <f>IFERROR('5.0 Calc│Forecast Projects'!K148*$E148,0)</f>
        <v>0</v>
      </c>
    </row>
    <row r="149" spans="1:11" x14ac:dyDescent="0.25">
      <c r="A149" s="7" t="str">
        <f>'5.0 Calc│Forecast Projects'!A149</f>
        <v>-</v>
      </c>
      <c r="B149" s="7" t="str">
        <f>'5.0 Calc│Forecast Projects'!B149</f>
        <v/>
      </c>
      <c r="C149" s="20" t="str">
        <f>'5.0 Calc│Forecast Projects'!C149</f>
        <v>-</v>
      </c>
      <c r="D149" s="7">
        <f>VLOOKUP($A149,'5.0 Calc│Forecast Projects'!A149:O1136,4,FALSE)</f>
        <v>0</v>
      </c>
      <c r="E149" s="7">
        <f t="shared" si="2"/>
        <v>0</v>
      </c>
      <c r="G149" s="19">
        <f>IFERROR('5.0 Calc│Forecast Projects'!G149*$E149,0)</f>
        <v>0</v>
      </c>
      <c r="H149" s="19">
        <f>IFERROR('5.0 Calc│Forecast Projects'!H149*$E149,0)</f>
        <v>0</v>
      </c>
      <c r="I149" s="19">
        <f>IFERROR('5.0 Calc│Forecast Projects'!I149*$E149,0)</f>
        <v>0</v>
      </c>
      <c r="J149" s="19">
        <f>IFERROR('5.0 Calc│Forecast Projects'!J149*$E149,0)</f>
        <v>0</v>
      </c>
      <c r="K149" s="19">
        <f>IFERROR('5.0 Calc│Forecast Projects'!K149*$E149,0)</f>
        <v>0</v>
      </c>
    </row>
    <row r="150" spans="1:11" x14ac:dyDescent="0.25">
      <c r="A150" s="7" t="str">
        <f>'5.0 Calc│Forecast Projects'!A150</f>
        <v>-</v>
      </c>
      <c r="B150" s="7" t="str">
        <f>'5.0 Calc│Forecast Projects'!B150</f>
        <v/>
      </c>
      <c r="C150" s="20" t="str">
        <f>'5.0 Calc│Forecast Projects'!C150</f>
        <v>-</v>
      </c>
      <c r="D150" s="7">
        <f>VLOOKUP($A150,'5.0 Calc│Forecast Projects'!A150:O1137,4,FALSE)</f>
        <v>0</v>
      </c>
      <c r="E150" s="7">
        <f t="shared" si="2"/>
        <v>0</v>
      </c>
      <c r="G150" s="19">
        <f>IFERROR('5.0 Calc│Forecast Projects'!G150*$E150,0)</f>
        <v>0</v>
      </c>
      <c r="H150" s="19">
        <f>IFERROR('5.0 Calc│Forecast Projects'!H150*$E150,0)</f>
        <v>0</v>
      </c>
      <c r="I150" s="19">
        <f>IFERROR('5.0 Calc│Forecast Projects'!I150*$E150,0)</f>
        <v>0</v>
      </c>
      <c r="J150" s="19">
        <f>IFERROR('5.0 Calc│Forecast Projects'!J150*$E150,0)</f>
        <v>0</v>
      </c>
      <c r="K150" s="19">
        <f>IFERROR('5.0 Calc│Forecast Projects'!K150*$E150,0)</f>
        <v>0</v>
      </c>
    </row>
    <row r="151" spans="1:11" x14ac:dyDescent="0.25">
      <c r="A151" s="7" t="str">
        <f>'5.0 Calc│Forecast Projects'!A151</f>
        <v>-</v>
      </c>
      <c r="B151" s="7" t="str">
        <f>'5.0 Calc│Forecast Projects'!B151</f>
        <v/>
      </c>
      <c r="C151" s="20" t="str">
        <f>'5.0 Calc│Forecast Projects'!C151</f>
        <v>-</v>
      </c>
      <c r="D151" s="7">
        <f>VLOOKUP($A151,'5.0 Calc│Forecast Projects'!A151:O1138,4,FALSE)</f>
        <v>0</v>
      </c>
      <c r="E151" s="7">
        <f t="shared" si="2"/>
        <v>0</v>
      </c>
      <c r="G151" s="19">
        <f>IFERROR('5.0 Calc│Forecast Projects'!G151*$E151,0)</f>
        <v>0</v>
      </c>
      <c r="H151" s="19">
        <f>IFERROR('5.0 Calc│Forecast Projects'!H151*$E151,0)</f>
        <v>0</v>
      </c>
      <c r="I151" s="19">
        <f>IFERROR('5.0 Calc│Forecast Projects'!I151*$E151,0)</f>
        <v>0</v>
      </c>
      <c r="J151" s="19">
        <f>IFERROR('5.0 Calc│Forecast Projects'!J151*$E151,0)</f>
        <v>0</v>
      </c>
      <c r="K151" s="19">
        <f>IFERROR('5.0 Calc│Forecast Projects'!K151*$E151,0)</f>
        <v>0</v>
      </c>
    </row>
    <row r="152" spans="1:11" x14ac:dyDescent="0.25">
      <c r="A152" s="7" t="str">
        <f>'5.0 Calc│Forecast Projects'!A152</f>
        <v>-</v>
      </c>
      <c r="B152" s="7" t="str">
        <f>'5.0 Calc│Forecast Projects'!B152</f>
        <v/>
      </c>
      <c r="C152" s="20" t="str">
        <f>'5.0 Calc│Forecast Projects'!C152</f>
        <v>-</v>
      </c>
      <c r="D152" s="7">
        <f>VLOOKUP($A152,'5.0 Calc│Forecast Projects'!A152:O1139,4,FALSE)</f>
        <v>0</v>
      </c>
      <c r="E152" s="7">
        <f t="shared" si="2"/>
        <v>0</v>
      </c>
      <c r="G152" s="19">
        <f>IFERROR('5.0 Calc│Forecast Projects'!G152*$E152,0)</f>
        <v>0</v>
      </c>
      <c r="H152" s="19">
        <f>IFERROR('5.0 Calc│Forecast Projects'!H152*$E152,0)</f>
        <v>0</v>
      </c>
      <c r="I152" s="19">
        <f>IFERROR('5.0 Calc│Forecast Projects'!I152*$E152,0)</f>
        <v>0</v>
      </c>
      <c r="J152" s="19">
        <f>IFERROR('5.0 Calc│Forecast Projects'!J152*$E152,0)</f>
        <v>0</v>
      </c>
      <c r="K152" s="19">
        <f>IFERROR('5.0 Calc│Forecast Projects'!K152*$E152,0)</f>
        <v>0</v>
      </c>
    </row>
    <row r="153" spans="1:11" x14ac:dyDescent="0.25">
      <c r="A153" s="7" t="str">
        <f>'5.0 Calc│Forecast Projects'!A153</f>
        <v>-</v>
      </c>
      <c r="B153" s="7" t="str">
        <f>'5.0 Calc│Forecast Projects'!B153</f>
        <v/>
      </c>
      <c r="C153" s="20" t="str">
        <f>'5.0 Calc│Forecast Projects'!C153</f>
        <v>-</v>
      </c>
      <c r="D153" s="7">
        <f>VLOOKUP($A153,'5.0 Calc│Forecast Projects'!A153:O1140,4,FALSE)</f>
        <v>0</v>
      </c>
      <c r="E153" s="7">
        <f t="shared" si="2"/>
        <v>0</v>
      </c>
      <c r="G153" s="19">
        <f>IFERROR('5.0 Calc│Forecast Projects'!G153*$E153,0)</f>
        <v>0</v>
      </c>
      <c r="H153" s="19">
        <f>IFERROR('5.0 Calc│Forecast Projects'!H153*$E153,0)</f>
        <v>0</v>
      </c>
      <c r="I153" s="19">
        <f>IFERROR('5.0 Calc│Forecast Projects'!I153*$E153,0)</f>
        <v>0</v>
      </c>
      <c r="J153" s="19">
        <f>IFERROR('5.0 Calc│Forecast Projects'!J153*$E153,0)</f>
        <v>0</v>
      </c>
      <c r="K153" s="19">
        <f>IFERROR('5.0 Calc│Forecast Projects'!K153*$E153,0)</f>
        <v>0</v>
      </c>
    </row>
    <row r="154" spans="1:11" x14ac:dyDescent="0.25">
      <c r="A154" s="7" t="str">
        <f>'5.0 Calc│Forecast Projects'!A154</f>
        <v>-</v>
      </c>
      <c r="B154" s="7" t="str">
        <f>'5.0 Calc│Forecast Projects'!B154</f>
        <v/>
      </c>
      <c r="C154" s="20" t="str">
        <f>'5.0 Calc│Forecast Projects'!C154</f>
        <v>-</v>
      </c>
      <c r="D154" s="7">
        <f>VLOOKUP($A154,'5.0 Calc│Forecast Projects'!A154:O1141,4,FALSE)</f>
        <v>0</v>
      </c>
      <c r="E154" s="7">
        <f t="shared" si="2"/>
        <v>0</v>
      </c>
      <c r="G154" s="19">
        <f>IFERROR('5.0 Calc│Forecast Projects'!G154*$E154,0)</f>
        <v>0</v>
      </c>
      <c r="H154" s="19">
        <f>IFERROR('5.0 Calc│Forecast Projects'!H154*$E154,0)</f>
        <v>0</v>
      </c>
      <c r="I154" s="19">
        <f>IFERROR('5.0 Calc│Forecast Projects'!I154*$E154,0)</f>
        <v>0</v>
      </c>
      <c r="J154" s="19">
        <f>IFERROR('5.0 Calc│Forecast Projects'!J154*$E154,0)</f>
        <v>0</v>
      </c>
      <c r="K154" s="19">
        <f>IFERROR('5.0 Calc│Forecast Projects'!K154*$E154,0)</f>
        <v>0</v>
      </c>
    </row>
    <row r="155" spans="1:11" x14ac:dyDescent="0.25">
      <c r="A155" s="7" t="str">
        <f>'5.0 Calc│Forecast Projects'!A155</f>
        <v>-</v>
      </c>
      <c r="B155" s="7" t="str">
        <f>'5.0 Calc│Forecast Projects'!B155</f>
        <v/>
      </c>
      <c r="C155" s="20" t="str">
        <f>'5.0 Calc│Forecast Projects'!C155</f>
        <v>-</v>
      </c>
      <c r="D155" s="7">
        <f>VLOOKUP($A155,'5.0 Calc│Forecast Projects'!A155:O1142,4,FALSE)</f>
        <v>0</v>
      </c>
      <c r="E155" s="7">
        <f t="shared" si="2"/>
        <v>0</v>
      </c>
      <c r="G155" s="19">
        <f>IFERROR('5.0 Calc│Forecast Projects'!G155*$E155,0)</f>
        <v>0</v>
      </c>
      <c r="H155" s="19">
        <f>IFERROR('5.0 Calc│Forecast Projects'!H155*$E155,0)</f>
        <v>0</v>
      </c>
      <c r="I155" s="19">
        <f>IFERROR('5.0 Calc│Forecast Projects'!I155*$E155,0)</f>
        <v>0</v>
      </c>
      <c r="J155" s="19">
        <f>IFERROR('5.0 Calc│Forecast Projects'!J155*$E155,0)</f>
        <v>0</v>
      </c>
      <c r="K155" s="19">
        <f>IFERROR('5.0 Calc│Forecast Projects'!K155*$E155,0)</f>
        <v>0</v>
      </c>
    </row>
    <row r="156" spans="1:11" x14ac:dyDescent="0.25">
      <c r="A156" s="7" t="str">
        <f>'5.0 Calc│Forecast Projects'!A156</f>
        <v>-</v>
      </c>
      <c r="B156" s="7" t="str">
        <f>'5.0 Calc│Forecast Projects'!B156</f>
        <v/>
      </c>
      <c r="C156" s="20" t="str">
        <f>'5.0 Calc│Forecast Projects'!C156</f>
        <v>-</v>
      </c>
      <c r="D156" s="7">
        <f>VLOOKUP($A156,'5.0 Calc│Forecast Projects'!A156:O1143,4,FALSE)</f>
        <v>0</v>
      </c>
      <c r="E156" s="7">
        <f t="shared" si="2"/>
        <v>0</v>
      </c>
      <c r="G156" s="19">
        <f>IFERROR('5.0 Calc│Forecast Projects'!G156*$E156,0)</f>
        <v>0</v>
      </c>
      <c r="H156" s="19">
        <f>IFERROR('5.0 Calc│Forecast Projects'!H156*$E156,0)</f>
        <v>0</v>
      </c>
      <c r="I156" s="19">
        <f>IFERROR('5.0 Calc│Forecast Projects'!I156*$E156,0)</f>
        <v>0</v>
      </c>
      <c r="J156" s="19">
        <f>IFERROR('5.0 Calc│Forecast Projects'!J156*$E156,0)</f>
        <v>0</v>
      </c>
      <c r="K156" s="19">
        <f>IFERROR('5.0 Calc│Forecast Projects'!K156*$E156,0)</f>
        <v>0</v>
      </c>
    </row>
    <row r="157" spans="1:11" x14ac:dyDescent="0.25">
      <c r="A157" s="7" t="str">
        <f>'5.0 Calc│Forecast Projects'!A157</f>
        <v>-</v>
      </c>
      <c r="B157" s="7" t="str">
        <f>'5.0 Calc│Forecast Projects'!B157</f>
        <v/>
      </c>
      <c r="C157" s="20" t="str">
        <f>'5.0 Calc│Forecast Projects'!C157</f>
        <v>-</v>
      </c>
      <c r="D157" s="7">
        <f>VLOOKUP($A157,'5.0 Calc│Forecast Projects'!A157:O1144,4,FALSE)</f>
        <v>0</v>
      </c>
      <c r="E157" s="7">
        <f t="shared" si="2"/>
        <v>0</v>
      </c>
      <c r="G157" s="19">
        <f>IFERROR('5.0 Calc│Forecast Projects'!G157*$E157,0)</f>
        <v>0</v>
      </c>
      <c r="H157" s="19">
        <f>IFERROR('5.0 Calc│Forecast Projects'!H157*$E157,0)</f>
        <v>0</v>
      </c>
      <c r="I157" s="19">
        <f>IFERROR('5.0 Calc│Forecast Projects'!I157*$E157,0)</f>
        <v>0</v>
      </c>
      <c r="J157" s="19">
        <f>IFERROR('5.0 Calc│Forecast Projects'!J157*$E157,0)</f>
        <v>0</v>
      </c>
      <c r="K157" s="19">
        <f>IFERROR('5.0 Calc│Forecast Projects'!K157*$E157,0)</f>
        <v>0</v>
      </c>
    </row>
    <row r="158" spans="1:11" x14ac:dyDescent="0.25">
      <c r="A158" s="7" t="str">
        <f>'5.0 Calc│Forecast Projects'!A158</f>
        <v>-</v>
      </c>
      <c r="B158" s="7" t="str">
        <f>'5.0 Calc│Forecast Projects'!B158</f>
        <v/>
      </c>
      <c r="C158" s="20" t="str">
        <f>'5.0 Calc│Forecast Projects'!C158</f>
        <v>-</v>
      </c>
      <c r="D158" s="7">
        <f>VLOOKUP($A158,'5.0 Calc│Forecast Projects'!A158:O1145,4,FALSE)</f>
        <v>0</v>
      </c>
      <c r="E158" s="7">
        <f t="shared" si="2"/>
        <v>0</v>
      </c>
      <c r="G158" s="19">
        <f>IFERROR('5.0 Calc│Forecast Projects'!G158*$E158,0)</f>
        <v>0</v>
      </c>
      <c r="H158" s="19">
        <f>IFERROR('5.0 Calc│Forecast Projects'!H158*$E158,0)</f>
        <v>0</v>
      </c>
      <c r="I158" s="19">
        <f>IFERROR('5.0 Calc│Forecast Projects'!I158*$E158,0)</f>
        <v>0</v>
      </c>
      <c r="J158" s="19">
        <f>IFERROR('5.0 Calc│Forecast Projects'!J158*$E158,0)</f>
        <v>0</v>
      </c>
      <c r="K158" s="19">
        <f>IFERROR('5.0 Calc│Forecast Projects'!K158*$E158,0)</f>
        <v>0</v>
      </c>
    </row>
    <row r="159" spans="1:11" x14ac:dyDescent="0.25">
      <c r="A159" s="7" t="str">
        <f>'5.0 Calc│Forecast Projects'!A159</f>
        <v>-</v>
      </c>
      <c r="B159" s="7" t="str">
        <f>'5.0 Calc│Forecast Projects'!B159</f>
        <v/>
      </c>
      <c r="C159" s="20" t="str">
        <f>'5.0 Calc│Forecast Projects'!C159</f>
        <v>-</v>
      </c>
      <c r="D159" s="7">
        <f>VLOOKUP($A159,'5.0 Calc│Forecast Projects'!A159:O1146,4,FALSE)</f>
        <v>0</v>
      </c>
      <c r="E159" s="7">
        <f t="shared" si="2"/>
        <v>0</v>
      </c>
      <c r="G159" s="19">
        <f>IFERROR('5.0 Calc│Forecast Projects'!G159*$E159,0)</f>
        <v>0</v>
      </c>
      <c r="H159" s="19">
        <f>IFERROR('5.0 Calc│Forecast Projects'!H159*$E159,0)</f>
        <v>0</v>
      </c>
      <c r="I159" s="19">
        <f>IFERROR('5.0 Calc│Forecast Projects'!I159*$E159,0)</f>
        <v>0</v>
      </c>
      <c r="J159" s="19">
        <f>IFERROR('5.0 Calc│Forecast Projects'!J159*$E159,0)</f>
        <v>0</v>
      </c>
      <c r="K159" s="19">
        <f>IFERROR('5.0 Calc│Forecast Projects'!K159*$E159,0)</f>
        <v>0</v>
      </c>
    </row>
    <row r="160" spans="1:11" x14ac:dyDescent="0.25">
      <c r="A160" s="7" t="str">
        <f>'5.0 Calc│Forecast Projects'!A160</f>
        <v>-</v>
      </c>
      <c r="B160" s="7" t="str">
        <f>'5.0 Calc│Forecast Projects'!B160</f>
        <v/>
      </c>
      <c r="C160" s="20" t="str">
        <f>'5.0 Calc│Forecast Projects'!C160</f>
        <v>-</v>
      </c>
      <c r="D160" s="7">
        <f>VLOOKUP($A160,'5.0 Calc│Forecast Projects'!A160:O1147,4,FALSE)</f>
        <v>0</v>
      </c>
      <c r="E160" s="7">
        <f t="shared" si="2"/>
        <v>0</v>
      </c>
      <c r="G160" s="19">
        <f>IFERROR('5.0 Calc│Forecast Projects'!G160*$E160,0)</f>
        <v>0</v>
      </c>
      <c r="H160" s="19">
        <f>IFERROR('5.0 Calc│Forecast Projects'!H160*$E160,0)</f>
        <v>0</v>
      </c>
      <c r="I160" s="19">
        <f>IFERROR('5.0 Calc│Forecast Projects'!I160*$E160,0)</f>
        <v>0</v>
      </c>
      <c r="J160" s="19">
        <f>IFERROR('5.0 Calc│Forecast Projects'!J160*$E160,0)</f>
        <v>0</v>
      </c>
      <c r="K160" s="19">
        <f>IFERROR('5.0 Calc│Forecast Projects'!K160*$E160,0)</f>
        <v>0</v>
      </c>
    </row>
    <row r="161" spans="1:11" x14ac:dyDescent="0.25">
      <c r="A161" s="7" t="str">
        <f>'5.0 Calc│Forecast Projects'!A161</f>
        <v>-</v>
      </c>
      <c r="B161" s="7" t="str">
        <f>'5.0 Calc│Forecast Projects'!B161</f>
        <v/>
      </c>
      <c r="C161" s="20" t="str">
        <f>'5.0 Calc│Forecast Projects'!C161</f>
        <v>-</v>
      </c>
      <c r="D161" s="7">
        <f>VLOOKUP($A161,'5.0 Calc│Forecast Projects'!A161:O1148,4,FALSE)</f>
        <v>0</v>
      </c>
      <c r="E161" s="7">
        <f t="shared" si="2"/>
        <v>0</v>
      </c>
      <c r="G161" s="19">
        <f>IFERROR('5.0 Calc│Forecast Projects'!G161*$E161,0)</f>
        <v>0</v>
      </c>
      <c r="H161" s="19">
        <f>IFERROR('5.0 Calc│Forecast Projects'!H161*$E161,0)</f>
        <v>0</v>
      </c>
      <c r="I161" s="19">
        <f>IFERROR('5.0 Calc│Forecast Projects'!I161*$E161,0)</f>
        <v>0</v>
      </c>
      <c r="J161" s="19">
        <f>IFERROR('5.0 Calc│Forecast Projects'!J161*$E161,0)</f>
        <v>0</v>
      </c>
      <c r="K161" s="19">
        <f>IFERROR('5.0 Calc│Forecast Projects'!K161*$E161,0)</f>
        <v>0</v>
      </c>
    </row>
    <row r="162" spans="1:11" x14ac:dyDescent="0.25">
      <c r="A162" s="7" t="str">
        <f>'5.0 Calc│Forecast Projects'!A162</f>
        <v>-</v>
      </c>
      <c r="B162" s="7" t="str">
        <f>'5.0 Calc│Forecast Projects'!B162</f>
        <v/>
      </c>
      <c r="C162" s="20" t="str">
        <f>'5.0 Calc│Forecast Projects'!C162</f>
        <v>-</v>
      </c>
      <c r="D162" s="7">
        <f>VLOOKUP($A162,'5.0 Calc│Forecast Projects'!A162:O1149,4,FALSE)</f>
        <v>0</v>
      </c>
      <c r="E162" s="7">
        <f t="shared" si="2"/>
        <v>0</v>
      </c>
      <c r="G162" s="19">
        <f>IFERROR('5.0 Calc│Forecast Projects'!G162*$E162,0)</f>
        <v>0</v>
      </c>
      <c r="H162" s="19">
        <f>IFERROR('5.0 Calc│Forecast Projects'!H162*$E162,0)</f>
        <v>0</v>
      </c>
      <c r="I162" s="19">
        <f>IFERROR('5.0 Calc│Forecast Projects'!I162*$E162,0)</f>
        <v>0</v>
      </c>
      <c r="J162" s="19">
        <f>IFERROR('5.0 Calc│Forecast Projects'!J162*$E162,0)</f>
        <v>0</v>
      </c>
      <c r="K162" s="19">
        <f>IFERROR('5.0 Calc│Forecast Projects'!K162*$E162,0)</f>
        <v>0</v>
      </c>
    </row>
    <row r="163" spans="1:11" x14ac:dyDescent="0.25">
      <c r="A163" s="7" t="str">
        <f>'5.0 Calc│Forecast Projects'!A163</f>
        <v>-</v>
      </c>
      <c r="B163" s="7" t="str">
        <f>'5.0 Calc│Forecast Projects'!B163</f>
        <v/>
      </c>
      <c r="C163" s="20" t="str">
        <f>'5.0 Calc│Forecast Projects'!C163</f>
        <v>-</v>
      </c>
      <c r="D163" s="7">
        <f>VLOOKUP($A163,'5.0 Calc│Forecast Projects'!A163:O1150,4,FALSE)</f>
        <v>0</v>
      </c>
      <c r="E163" s="7">
        <f t="shared" si="2"/>
        <v>0</v>
      </c>
      <c r="G163" s="19">
        <f>IFERROR('5.0 Calc│Forecast Projects'!G163*$E163,0)</f>
        <v>0</v>
      </c>
      <c r="H163" s="19">
        <f>IFERROR('5.0 Calc│Forecast Projects'!H163*$E163,0)</f>
        <v>0</v>
      </c>
      <c r="I163" s="19">
        <f>IFERROR('5.0 Calc│Forecast Projects'!I163*$E163,0)</f>
        <v>0</v>
      </c>
      <c r="J163" s="19">
        <f>IFERROR('5.0 Calc│Forecast Projects'!J163*$E163,0)</f>
        <v>0</v>
      </c>
      <c r="K163" s="19">
        <f>IFERROR('5.0 Calc│Forecast Projects'!K163*$E163,0)</f>
        <v>0</v>
      </c>
    </row>
    <row r="164" spans="1:11" x14ac:dyDescent="0.25">
      <c r="A164" s="7" t="str">
        <f>'5.0 Calc│Forecast Projects'!A164</f>
        <v>-</v>
      </c>
      <c r="B164" s="7" t="str">
        <f>'5.0 Calc│Forecast Projects'!B164</f>
        <v/>
      </c>
      <c r="C164" s="20" t="str">
        <f>'5.0 Calc│Forecast Projects'!C164</f>
        <v>-</v>
      </c>
      <c r="D164" s="7">
        <f>VLOOKUP($A164,'5.0 Calc│Forecast Projects'!A164:O1151,4,FALSE)</f>
        <v>0</v>
      </c>
      <c r="E164" s="7">
        <f t="shared" si="2"/>
        <v>0</v>
      </c>
      <c r="G164" s="19">
        <f>IFERROR('5.0 Calc│Forecast Projects'!G164*$E164,0)</f>
        <v>0</v>
      </c>
      <c r="H164" s="19">
        <f>IFERROR('5.0 Calc│Forecast Projects'!H164*$E164,0)</f>
        <v>0</v>
      </c>
      <c r="I164" s="19">
        <f>IFERROR('5.0 Calc│Forecast Projects'!I164*$E164,0)</f>
        <v>0</v>
      </c>
      <c r="J164" s="19">
        <f>IFERROR('5.0 Calc│Forecast Projects'!J164*$E164,0)</f>
        <v>0</v>
      </c>
      <c r="K164" s="19">
        <f>IFERROR('5.0 Calc│Forecast Projects'!K164*$E164,0)</f>
        <v>0</v>
      </c>
    </row>
    <row r="165" spans="1:11" x14ac:dyDescent="0.25">
      <c r="A165" s="7" t="str">
        <f>'5.0 Calc│Forecast Projects'!A165</f>
        <v>-</v>
      </c>
      <c r="B165" s="7" t="str">
        <f>'5.0 Calc│Forecast Projects'!B165</f>
        <v/>
      </c>
      <c r="C165" s="20" t="str">
        <f>'5.0 Calc│Forecast Projects'!C165</f>
        <v>-</v>
      </c>
      <c r="D165" s="7">
        <f>VLOOKUP($A165,'5.0 Calc│Forecast Projects'!A165:O1152,4,FALSE)</f>
        <v>0</v>
      </c>
      <c r="E165" s="7">
        <f t="shared" si="2"/>
        <v>0</v>
      </c>
      <c r="G165" s="19">
        <f>IFERROR('5.0 Calc│Forecast Projects'!G165*$E165,0)</f>
        <v>0</v>
      </c>
      <c r="H165" s="19">
        <f>IFERROR('5.0 Calc│Forecast Projects'!H165*$E165,0)</f>
        <v>0</v>
      </c>
      <c r="I165" s="19">
        <f>IFERROR('5.0 Calc│Forecast Projects'!I165*$E165,0)</f>
        <v>0</v>
      </c>
      <c r="J165" s="19">
        <f>IFERROR('5.0 Calc│Forecast Projects'!J165*$E165,0)</f>
        <v>0</v>
      </c>
      <c r="K165" s="19">
        <f>IFERROR('5.0 Calc│Forecast Projects'!K165*$E165,0)</f>
        <v>0</v>
      </c>
    </row>
    <row r="166" spans="1:11" x14ac:dyDescent="0.25">
      <c r="A166" s="7" t="str">
        <f>'5.0 Calc│Forecast Projects'!A166</f>
        <v>-</v>
      </c>
      <c r="B166" s="7" t="str">
        <f>'5.0 Calc│Forecast Projects'!B166</f>
        <v/>
      </c>
      <c r="C166" s="20" t="str">
        <f>'5.0 Calc│Forecast Projects'!C166</f>
        <v>-</v>
      </c>
      <c r="D166" s="7">
        <f>VLOOKUP($A166,'5.0 Calc│Forecast Projects'!A166:O1153,4,FALSE)</f>
        <v>0</v>
      </c>
      <c r="E166" s="7">
        <f t="shared" si="2"/>
        <v>0</v>
      </c>
      <c r="G166" s="19">
        <f>IFERROR('5.0 Calc│Forecast Projects'!G166*$E166,0)</f>
        <v>0</v>
      </c>
      <c r="H166" s="19">
        <f>IFERROR('5.0 Calc│Forecast Projects'!H166*$E166,0)</f>
        <v>0</v>
      </c>
      <c r="I166" s="19">
        <f>IFERROR('5.0 Calc│Forecast Projects'!I166*$E166,0)</f>
        <v>0</v>
      </c>
      <c r="J166" s="19">
        <f>IFERROR('5.0 Calc│Forecast Projects'!J166*$E166,0)</f>
        <v>0</v>
      </c>
      <c r="K166" s="19">
        <f>IFERROR('5.0 Calc│Forecast Projects'!K166*$E166,0)</f>
        <v>0</v>
      </c>
    </row>
    <row r="167" spans="1:11" x14ac:dyDescent="0.25">
      <c r="A167" s="7" t="str">
        <f>'5.0 Calc│Forecast Projects'!A167</f>
        <v>-</v>
      </c>
      <c r="B167" s="7" t="str">
        <f>'5.0 Calc│Forecast Projects'!B167</f>
        <v/>
      </c>
      <c r="C167" s="20" t="str">
        <f>'5.0 Calc│Forecast Projects'!C167</f>
        <v>-</v>
      </c>
      <c r="D167" s="7">
        <f>VLOOKUP($A167,'5.0 Calc│Forecast Projects'!A167:O1154,4,FALSE)</f>
        <v>0</v>
      </c>
      <c r="E167" s="7">
        <f t="shared" si="2"/>
        <v>0</v>
      </c>
      <c r="G167" s="19">
        <f>IFERROR('5.0 Calc│Forecast Projects'!G167*$E167,0)</f>
        <v>0</v>
      </c>
      <c r="H167" s="19">
        <f>IFERROR('5.0 Calc│Forecast Projects'!H167*$E167,0)</f>
        <v>0</v>
      </c>
      <c r="I167" s="19">
        <f>IFERROR('5.0 Calc│Forecast Projects'!I167*$E167,0)</f>
        <v>0</v>
      </c>
      <c r="J167" s="19">
        <f>IFERROR('5.0 Calc│Forecast Projects'!J167*$E167,0)</f>
        <v>0</v>
      </c>
      <c r="K167" s="19">
        <f>IFERROR('5.0 Calc│Forecast Projects'!K167*$E167,0)</f>
        <v>0</v>
      </c>
    </row>
    <row r="168" spans="1:11" x14ac:dyDescent="0.25">
      <c r="A168" s="7" t="str">
        <f>'5.0 Calc│Forecast Projects'!A168</f>
        <v>-</v>
      </c>
      <c r="B168" s="7" t="str">
        <f>'5.0 Calc│Forecast Projects'!B168</f>
        <v/>
      </c>
      <c r="C168" s="20" t="str">
        <f>'5.0 Calc│Forecast Projects'!C168</f>
        <v>-</v>
      </c>
      <c r="D168" s="7">
        <f>VLOOKUP($A168,'5.0 Calc│Forecast Projects'!A168:O1155,4,FALSE)</f>
        <v>0</v>
      </c>
      <c r="E168" s="7">
        <f t="shared" si="2"/>
        <v>0</v>
      </c>
      <c r="G168" s="19">
        <f>IFERROR('5.0 Calc│Forecast Projects'!G168*$E168,0)</f>
        <v>0</v>
      </c>
      <c r="H168" s="19">
        <f>IFERROR('5.0 Calc│Forecast Projects'!H168*$E168,0)</f>
        <v>0</v>
      </c>
      <c r="I168" s="19">
        <f>IFERROR('5.0 Calc│Forecast Projects'!I168*$E168,0)</f>
        <v>0</v>
      </c>
      <c r="J168" s="19">
        <f>IFERROR('5.0 Calc│Forecast Projects'!J168*$E168,0)</f>
        <v>0</v>
      </c>
      <c r="K168" s="19">
        <f>IFERROR('5.0 Calc│Forecast Projects'!K168*$E168,0)</f>
        <v>0</v>
      </c>
    </row>
    <row r="169" spans="1:11" x14ac:dyDescent="0.25">
      <c r="A169" s="7" t="str">
        <f>'5.0 Calc│Forecast Projects'!A169</f>
        <v>-</v>
      </c>
      <c r="B169" s="7" t="str">
        <f>'5.0 Calc│Forecast Projects'!B169</f>
        <v/>
      </c>
      <c r="C169" s="20" t="str">
        <f>'5.0 Calc│Forecast Projects'!C169</f>
        <v>-</v>
      </c>
      <c r="D169" s="7">
        <f>VLOOKUP($A169,'5.0 Calc│Forecast Projects'!A169:O1156,4,FALSE)</f>
        <v>0</v>
      </c>
      <c r="E169" s="7">
        <f t="shared" si="2"/>
        <v>0</v>
      </c>
      <c r="G169" s="19">
        <f>IFERROR('5.0 Calc│Forecast Projects'!G169*$E169,0)</f>
        <v>0</v>
      </c>
      <c r="H169" s="19">
        <f>IFERROR('5.0 Calc│Forecast Projects'!H169*$E169,0)</f>
        <v>0</v>
      </c>
      <c r="I169" s="19">
        <f>IFERROR('5.0 Calc│Forecast Projects'!I169*$E169,0)</f>
        <v>0</v>
      </c>
      <c r="J169" s="19">
        <f>IFERROR('5.0 Calc│Forecast Projects'!J169*$E169,0)</f>
        <v>0</v>
      </c>
      <c r="K169" s="19">
        <f>IFERROR('5.0 Calc│Forecast Projects'!K169*$E169,0)</f>
        <v>0</v>
      </c>
    </row>
    <row r="170" spans="1:11" x14ac:dyDescent="0.25">
      <c r="A170" s="7" t="str">
        <f>'5.0 Calc│Forecast Projects'!A170</f>
        <v>-</v>
      </c>
      <c r="B170" s="7" t="str">
        <f>'5.0 Calc│Forecast Projects'!B170</f>
        <v/>
      </c>
      <c r="C170" s="20" t="str">
        <f>'5.0 Calc│Forecast Projects'!C170</f>
        <v>-</v>
      </c>
      <c r="D170" s="7">
        <f>VLOOKUP($A170,'5.0 Calc│Forecast Projects'!A170:O1157,4,FALSE)</f>
        <v>0</v>
      </c>
      <c r="E170" s="7">
        <f t="shared" si="2"/>
        <v>0</v>
      </c>
      <c r="G170" s="19">
        <f>IFERROR('5.0 Calc│Forecast Projects'!G170*$E170,0)</f>
        <v>0</v>
      </c>
      <c r="H170" s="19">
        <f>IFERROR('5.0 Calc│Forecast Projects'!H170*$E170,0)</f>
        <v>0</v>
      </c>
      <c r="I170" s="19">
        <f>IFERROR('5.0 Calc│Forecast Projects'!I170*$E170,0)</f>
        <v>0</v>
      </c>
      <c r="J170" s="19">
        <f>IFERROR('5.0 Calc│Forecast Projects'!J170*$E170,0)</f>
        <v>0</v>
      </c>
      <c r="K170" s="19">
        <f>IFERROR('5.0 Calc│Forecast Projects'!K170*$E170,0)</f>
        <v>0</v>
      </c>
    </row>
    <row r="171" spans="1:11" x14ac:dyDescent="0.25">
      <c r="A171" s="7" t="str">
        <f>'5.0 Calc│Forecast Projects'!A171</f>
        <v>-</v>
      </c>
      <c r="B171" s="7" t="str">
        <f>'5.0 Calc│Forecast Projects'!B171</f>
        <v/>
      </c>
      <c r="C171" s="20" t="str">
        <f>'5.0 Calc│Forecast Projects'!C171</f>
        <v>-</v>
      </c>
      <c r="D171" s="7">
        <f>VLOOKUP($A171,'5.0 Calc│Forecast Projects'!A171:O1158,4,FALSE)</f>
        <v>0</v>
      </c>
      <c r="E171" s="7">
        <f t="shared" si="2"/>
        <v>0</v>
      </c>
      <c r="G171" s="19">
        <f>IFERROR('5.0 Calc│Forecast Projects'!G171*$E171,0)</f>
        <v>0</v>
      </c>
      <c r="H171" s="19">
        <f>IFERROR('5.0 Calc│Forecast Projects'!H171*$E171,0)</f>
        <v>0</v>
      </c>
      <c r="I171" s="19">
        <f>IFERROR('5.0 Calc│Forecast Projects'!I171*$E171,0)</f>
        <v>0</v>
      </c>
      <c r="J171" s="19">
        <f>IFERROR('5.0 Calc│Forecast Projects'!J171*$E171,0)</f>
        <v>0</v>
      </c>
      <c r="K171" s="19">
        <f>IFERROR('5.0 Calc│Forecast Projects'!K171*$E171,0)</f>
        <v>0</v>
      </c>
    </row>
    <row r="172" spans="1:11" x14ac:dyDescent="0.25">
      <c r="A172" s="7" t="str">
        <f>'5.0 Calc│Forecast Projects'!A172</f>
        <v>-</v>
      </c>
      <c r="B172" s="7" t="str">
        <f>'5.0 Calc│Forecast Projects'!B172</f>
        <v/>
      </c>
      <c r="C172" s="20" t="str">
        <f>'5.0 Calc│Forecast Projects'!C172</f>
        <v>-</v>
      </c>
      <c r="D172" s="7">
        <f>VLOOKUP($A172,'5.0 Calc│Forecast Projects'!A172:O1159,4,FALSE)</f>
        <v>0</v>
      </c>
      <c r="E172" s="7">
        <f t="shared" si="2"/>
        <v>0</v>
      </c>
      <c r="G172" s="19">
        <f>IFERROR('5.0 Calc│Forecast Projects'!G172*$E172,0)</f>
        <v>0</v>
      </c>
      <c r="H172" s="19">
        <f>IFERROR('5.0 Calc│Forecast Projects'!H172*$E172,0)</f>
        <v>0</v>
      </c>
      <c r="I172" s="19">
        <f>IFERROR('5.0 Calc│Forecast Projects'!I172*$E172,0)</f>
        <v>0</v>
      </c>
      <c r="J172" s="19">
        <f>IFERROR('5.0 Calc│Forecast Projects'!J172*$E172,0)</f>
        <v>0</v>
      </c>
      <c r="K172" s="19">
        <f>IFERROR('5.0 Calc│Forecast Projects'!K172*$E172,0)</f>
        <v>0</v>
      </c>
    </row>
    <row r="173" spans="1:11" x14ac:dyDescent="0.25">
      <c r="A173" s="7" t="str">
        <f>'5.0 Calc│Forecast Projects'!A173</f>
        <v>-</v>
      </c>
      <c r="B173" s="7" t="str">
        <f>'5.0 Calc│Forecast Projects'!B173</f>
        <v/>
      </c>
      <c r="C173" s="20" t="str">
        <f>'5.0 Calc│Forecast Projects'!C173</f>
        <v>-</v>
      </c>
      <c r="D173" s="7">
        <f>VLOOKUP($A173,'5.0 Calc│Forecast Projects'!A173:O1160,4,FALSE)</f>
        <v>0</v>
      </c>
      <c r="E173" s="7">
        <f t="shared" si="2"/>
        <v>0</v>
      </c>
      <c r="G173" s="19">
        <f>IFERROR('5.0 Calc│Forecast Projects'!G173*$E173,0)</f>
        <v>0</v>
      </c>
      <c r="H173" s="19">
        <f>IFERROR('5.0 Calc│Forecast Projects'!H173*$E173,0)</f>
        <v>0</v>
      </c>
      <c r="I173" s="19">
        <f>IFERROR('5.0 Calc│Forecast Projects'!I173*$E173,0)</f>
        <v>0</v>
      </c>
      <c r="J173" s="19">
        <f>IFERROR('5.0 Calc│Forecast Projects'!J173*$E173,0)</f>
        <v>0</v>
      </c>
      <c r="K173" s="19">
        <f>IFERROR('5.0 Calc│Forecast Projects'!K173*$E173,0)</f>
        <v>0</v>
      </c>
    </row>
    <row r="174" spans="1:11" x14ac:dyDescent="0.25">
      <c r="A174" s="7" t="str">
        <f>'5.0 Calc│Forecast Projects'!A174</f>
        <v>-</v>
      </c>
      <c r="B174" s="7" t="str">
        <f>'5.0 Calc│Forecast Projects'!B174</f>
        <v/>
      </c>
      <c r="C174" s="20" t="str">
        <f>'5.0 Calc│Forecast Projects'!C174</f>
        <v>-</v>
      </c>
      <c r="D174" s="7">
        <f>VLOOKUP($A174,'5.0 Calc│Forecast Projects'!A174:O1161,4,FALSE)</f>
        <v>0</v>
      </c>
      <c r="E174" s="7">
        <f t="shared" si="2"/>
        <v>0</v>
      </c>
      <c r="G174" s="19">
        <f>IFERROR('5.0 Calc│Forecast Projects'!G174*$E174,0)</f>
        <v>0</v>
      </c>
      <c r="H174" s="19">
        <f>IFERROR('5.0 Calc│Forecast Projects'!H174*$E174,0)</f>
        <v>0</v>
      </c>
      <c r="I174" s="19">
        <f>IFERROR('5.0 Calc│Forecast Projects'!I174*$E174,0)</f>
        <v>0</v>
      </c>
      <c r="J174" s="19">
        <f>IFERROR('5.0 Calc│Forecast Projects'!J174*$E174,0)</f>
        <v>0</v>
      </c>
      <c r="K174" s="19">
        <f>IFERROR('5.0 Calc│Forecast Projects'!K174*$E174,0)</f>
        <v>0</v>
      </c>
    </row>
    <row r="175" spans="1:11" x14ac:dyDescent="0.25">
      <c r="A175" s="7" t="str">
        <f>'5.0 Calc│Forecast Projects'!A175</f>
        <v>-</v>
      </c>
      <c r="B175" s="7" t="str">
        <f>'5.0 Calc│Forecast Projects'!B175</f>
        <v/>
      </c>
      <c r="C175" s="20" t="str">
        <f>'5.0 Calc│Forecast Projects'!C175</f>
        <v>-</v>
      </c>
      <c r="D175" s="7">
        <f>VLOOKUP($A175,'5.0 Calc│Forecast Projects'!A175:O1162,4,FALSE)</f>
        <v>0</v>
      </c>
      <c r="E175" s="7">
        <f t="shared" si="2"/>
        <v>0</v>
      </c>
      <c r="G175" s="19">
        <f>IFERROR('5.0 Calc│Forecast Projects'!G175*$E175,0)</f>
        <v>0</v>
      </c>
      <c r="H175" s="19">
        <f>IFERROR('5.0 Calc│Forecast Projects'!H175*$E175,0)</f>
        <v>0</v>
      </c>
      <c r="I175" s="19">
        <f>IFERROR('5.0 Calc│Forecast Projects'!I175*$E175,0)</f>
        <v>0</v>
      </c>
      <c r="J175" s="19">
        <f>IFERROR('5.0 Calc│Forecast Projects'!J175*$E175,0)</f>
        <v>0</v>
      </c>
      <c r="K175" s="19">
        <f>IFERROR('5.0 Calc│Forecast Projects'!K175*$E175,0)</f>
        <v>0</v>
      </c>
    </row>
    <row r="176" spans="1:11" x14ac:dyDescent="0.25">
      <c r="A176" s="7" t="str">
        <f>'5.0 Calc│Forecast Projects'!A176</f>
        <v>-</v>
      </c>
      <c r="B176" s="7" t="str">
        <f>'5.0 Calc│Forecast Projects'!B176</f>
        <v/>
      </c>
      <c r="C176" s="20" t="str">
        <f>'5.0 Calc│Forecast Projects'!C176</f>
        <v>-</v>
      </c>
      <c r="D176" s="7">
        <f>VLOOKUP($A176,'5.0 Calc│Forecast Projects'!A176:O1163,4,FALSE)</f>
        <v>0</v>
      </c>
      <c r="E176" s="7">
        <f t="shared" si="2"/>
        <v>0</v>
      </c>
      <c r="G176" s="19">
        <f>IFERROR('5.0 Calc│Forecast Projects'!G176*$E176,0)</f>
        <v>0</v>
      </c>
      <c r="H176" s="19">
        <f>IFERROR('5.0 Calc│Forecast Projects'!H176*$E176,0)</f>
        <v>0</v>
      </c>
      <c r="I176" s="19">
        <f>IFERROR('5.0 Calc│Forecast Projects'!I176*$E176,0)</f>
        <v>0</v>
      </c>
      <c r="J176" s="19">
        <f>IFERROR('5.0 Calc│Forecast Projects'!J176*$E176,0)</f>
        <v>0</v>
      </c>
      <c r="K176" s="19">
        <f>IFERROR('5.0 Calc│Forecast Projects'!K176*$E176,0)</f>
        <v>0</v>
      </c>
    </row>
    <row r="177" spans="1:11" x14ac:dyDescent="0.25">
      <c r="A177" s="7" t="str">
        <f>'5.0 Calc│Forecast Projects'!A177</f>
        <v>-</v>
      </c>
      <c r="B177" s="7" t="str">
        <f>'5.0 Calc│Forecast Projects'!B177</f>
        <v/>
      </c>
      <c r="C177" s="20" t="str">
        <f>'5.0 Calc│Forecast Projects'!C177</f>
        <v>-</v>
      </c>
      <c r="D177" s="7">
        <f>VLOOKUP($A177,'5.0 Calc│Forecast Projects'!A177:O1164,4,FALSE)</f>
        <v>0</v>
      </c>
      <c r="E177" s="7">
        <f t="shared" si="2"/>
        <v>0</v>
      </c>
      <c r="G177" s="19">
        <f>IFERROR('5.0 Calc│Forecast Projects'!G177*$E177,0)</f>
        <v>0</v>
      </c>
      <c r="H177" s="19">
        <f>IFERROR('5.0 Calc│Forecast Projects'!H177*$E177,0)</f>
        <v>0</v>
      </c>
      <c r="I177" s="19">
        <f>IFERROR('5.0 Calc│Forecast Projects'!I177*$E177,0)</f>
        <v>0</v>
      </c>
      <c r="J177" s="19">
        <f>IFERROR('5.0 Calc│Forecast Projects'!J177*$E177,0)</f>
        <v>0</v>
      </c>
      <c r="K177" s="19">
        <f>IFERROR('5.0 Calc│Forecast Projects'!K177*$E177,0)</f>
        <v>0</v>
      </c>
    </row>
    <row r="178" spans="1:11" x14ac:dyDescent="0.25">
      <c r="A178" s="7" t="str">
        <f>'5.0 Calc│Forecast Projects'!A178</f>
        <v>-</v>
      </c>
      <c r="B178" s="7" t="str">
        <f>'5.0 Calc│Forecast Projects'!B178</f>
        <v/>
      </c>
      <c r="C178" s="20" t="str">
        <f>'5.0 Calc│Forecast Projects'!C178</f>
        <v>-</v>
      </c>
      <c r="D178" s="7">
        <f>VLOOKUP($A178,'5.0 Calc│Forecast Projects'!A178:O1165,4,FALSE)</f>
        <v>0</v>
      </c>
      <c r="E178" s="7">
        <f t="shared" si="2"/>
        <v>0</v>
      </c>
      <c r="G178" s="19">
        <f>IFERROR('5.0 Calc│Forecast Projects'!G178*$E178,0)</f>
        <v>0</v>
      </c>
      <c r="H178" s="19">
        <f>IFERROR('5.0 Calc│Forecast Projects'!H178*$E178,0)</f>
        <v>0</v>
      </c>
      <c r="I178" s="19">
        <f>IFERROR('5.0 Calc│Forecast Projects'!I178*$E178,0)</f>
        <v>0</v>
      </c>
      <c r="J178" s="19">
        <f>IFERROR('5.0 Calc│Forecast Projects'!J178*$E178,0)</f>
        <v>0</v>
      </c>
      <c r="K178" s="19">
        <f>IFERROR('5.0 Calc│Forecast Projects'!K178*$E178,0)</f>
        <v>0</v>
      </c>
    </row>
    <row r="179" spans="1:11" x14ac:dyDescent="0.25">
      <c r="A179" s="7" t="str">
        <f>'5.0 Calc│Forecast Projects'!A179</f>
        <v>-</v>
      </c>
      <c r="B179" s="7" t="str">
        <f>'5.0 Calc│Forecast Projects'!B179</f>
        <v/>
      </c>
      <c r="C179" s="20" t="str">
        <f>'5.0 Calc│Forecast Projects'!C179</f>
        <v>-</v>
      </c>
      <c r="D179" s="7">
        <f>VLOOKUP($A179,'5.0 Calc│Forecast Projects'!A179:O1166,4,FALSE)</f>
        <v>0</v>
      </c>
      <c r="E179" s="7">
        <f t="shared" si="2"/>
        <v>0</v>
      </c>
      <c r="G179" s="19">
        <f>IFERROR('5.0 Calc│Forecast Projects'!G179*$E179,0)</f>
        <v>0</v>
      </c>
      <c r="H179" s="19">
        <f>IFERROR('5.0 Calc│Forecast Projects'!H179*$E179,0)</f>
        <v>0</v>
      </c>
      <c r="I179" s="19">
        <f>IFERROR('5.0 Calc│Forecast Projects'!I179*$E179,0)</f>
        <v>0</v>
      </c>
      <c r="J179" s="19">
        <f>IFERROR('5.0 Calc│Forecast Projects'!J179*$E179,0)</f>
        <v>0</v>
      </c>
      <c r="K179" s="19">
        <f>IFERROR('5.0 Calc│Forecast Projects'!K179*$E179,0)</f>
        <v>0</v>
      </c>
    </row>
    <row r="180" spans="1:11" x14ac:dyDescent="0.25">
      <c r="A180" s="7" t="str">
        <f>'5.0 Calc│Forecast Projects'!A180</f>
        <v>-</v>
      </c>
      <c r="B180" s="7" t="str">
        <f>'5.0 Calc│Forecast Projects'!B180</f>
        <v/>
      </c>
      <c r="C180" s="20" t="str">
        <f>'5.0 Calc│Forecast Projects'!C180</f>
        <v>-</v>
      </c>
      <c r="D180" s="7">
        <f>VLOOKUP($A180,'5.0 Calc│Forecast Projects'!A180:O1167,4,FALSE)</f>
        <v>0</v>
      </c>
      <c r="E180" s="7">
        <f t="shared" si="2"/>
        <v>0</v>
      </c>
      <c r="G180" s="19">
        <f>IFERROR('5.0 Calc│Forecast Projects'!G180*$E180,0)</f>
        <v>0</v>
      </c>
      <c r="H180" s="19">
        <f>IFERROR('5.0 Calc│Forecast Projects'!H180*$E180,0)</f>
        <v>0</v>
      </c>
      <c r="I180" s="19">
        <f>IFERROR('5.0 Calc│Forecast Projects'!I180*$E180,0)</f>
        <v>0</v>
      </c>
      <c r="J180" s="19">
        <f>IFERROR('5.0 Calc│Forecast Projects'!J180*$E180,0)</f>
        <v>0</v>
      </c>
      <c r="K180" s="19">
        <f>IFERROR('5.0 Calc│Forecast Projects'!K180*$E180,0)</f>
        <v>0</v>
      </c>
    </row>
    <row r="181" spans="1:11" x14ac:dyDescent="0.25">
      <c r="A181" s="7" t="str">
        <f>'5.0 Calc│Forecast Projects'!A181</f>
        <v>-</v>
      </c>
      <c r="B181" s="7" t="str">
        <f>'5.0 Calc│Forecast Projects'!B181</f>
        <v/>
      </c>
      <c r="C181" s="20" t="str">
        <f>'5.0 Calc│Forecast Projects'!C181</f>
        <v>-</v>
      </c>
      <c r="D181" s="7">
        <f>VLOOKUP($A181,'5.0 Calc│Forecast Projects'!A181:O1168,4,FALSE)</f>
        <v>0</v>
      </c>
      <c r="E181" s="7">
        <f t="shared" si="2"/>
        <v>0</v>
      </c>
      <c r="G181" s="19">
        <f>IFERROR('5.0 Calc│Forecast Projects'!G181*$E181,0)</f>
        <v>0</v>
      </c>
      <c r="H181" s="19">
        <f>IFERROR('5.0 Calc│Forecast Projects'!H181*$E181,0)</f>
        <v>0</v>
      </c>
      <c r="I181" s="19">
        <f>IFERROR('5.0 Calc│Forecast Projects'!I181*$E181,0)</f>
        <v>0</v>
      </c>
      <c r="J181" s="19">
        <f>IFERROR('5.0 Calc│Forecast Projects'!J181*$E181,0)</f>
        <v>0</v>
      </c>
      <c r="K181" s="19">
        <f>IFERROR('5.0 Calc│Forecast Projects'!K181*$E181,0)</f>
        <v>0</v>
      </c>
    </row>
    <row r="182" spans="1:11" x14ac:dyDescent="0.25">
      <c r="A182" s="7" t="str">
        <f>'5.0 Calc│Forecast Projects'!A182</f>
        <v>-</v>
      </c>
      <c r="B182" s="7" t="str">
        <f>'5.0 Calc│Forecast Projects'!B182</f>
        <v/>
      </c>
      <c r="C182" s="20" t="str">
        <f>'5.0 Calc│Forecast Projects'!C182</f>
        <v>-</v>
      </c>
      <c r="D182" s="7">
        <f>VLOOKUP($A182,'5.0 Calc│Forecast Projects'!A182:O1169,4,FALSE)</f>
        <v>0</v>
      </c>
      <c r="E182" s="7">
        <f t="shared" si="2"/>
        <v>0</v>
      </c>
      <c r="G182" s="19">
        <f>IFERROR('5.0 Calc│Forecast Projects'!G182*$E182,0)</f>
        <v>0</v>
      </c>
      <c r="H182" s="19">
        <f>IFERROR('5.0 Calc│Forecast Projects'!H182*$E182,0)</f>
        <v>0</v>
      </c>
      <c r="I182" s="19">
        <f>IFERROR('5.0 Calc│Forecast Projects'!I182*$E182,0)</f>
        <v>0</v>
      </c>
      <c r="J182" s="19">
        <f>IFERROR('5.0 Calc│Forecast Projects'!J182*$E182,0)</f>
        <v>0</v>
      </c>
      <c r="K182" s="19">
        <f>IFERROR('5.0 Calc│Forecast Projects'!K182*$E182,0)</f>
        <v>0</v>
      </c>
    </row>
    <row r="183" spans="1:11" x14ac:dyDescent="0.25">
      <c r="A183" s="7" t="str">
        <f>'5.0 Calc│Forecast Projects'!A183</f>
        <v>-</v>
      </c>
      <c r="B183" s="7" t="str">
        <f>'5.0 Calc│Forecast Projects'!B183</f>
        <v/>
      </c>
      <c r="C183" s="20" t="str">
        <f>'5.0 Calc│Forecast Projects'!C183</f>
        <v>-</v>
      </c>
      <c r="D183" s="7">
        <f>VLOOKUP($A183,'5.0 Calc│Forecast Projects'!A183:O1170,4,FALSE)</f>
        <v>0</v>
      </c>
      <c r="E183" s="7">
        <f t="shared" si="2"/>
        <v>0</v>
      </c>
      <c r="G183" s="19">
        <f>IFERROR('5.0 Calc│Forecast Projects'!G183*$E183,0)</f>
        <v>0</v>
      </c>
      <c r="H183" s="19">
        <f>IFERROR('5.0 Calc│Forecast Projects'!H183*$E183,0)</f>
        <v>0</v>
      </c>
      <c r="I183" s="19">
        <f>IFERROR('5.0 Calc│Forecast Projects'!I183*$E183,0)</f>
        <v>0</v>
      </c>
      <c r="J183" s="19">
        <f>IFERROR('5.0 Calc│Forecast Projects'!J183*$E183,0)</f>
        <v>0</v>
      </c>
      <c r="K183" s="19">
        <f>IFERROR('5.0 Calc│Forecast Projects'!K183*$E183,0)</f>
        <v>0</v>
      </c>
    </row>
    <row r="184" spans="1:11" x14ac:dyDescent="0.25">
      <c r="A184" s="7" t="str">
        <f>'5.0 Calc│Forecast Projects'!A184</f>
        <v>-</v>
      </c>
      <c r="B184" s="7" t="str">
        <f>'5.0 Calc│Forecast Projects'!B184</f>
        <v/>
      </c>
      <c r="C184" s="20" t="str">
        <f>'5.0 Calc│Forecast Projects'!C184</f>
        <v>-</v>
      </c>
      <c r="D184" s="7">
        <f>VLOOKUP($A184,'5.0 Calc│Forecast Projects'!A184:O1171,4,FALSE)</f>
        <v>0</v>
      </c>
      <c r="E184" s="7">
        <f t="shared" si="2"/>
        <v>0</v>
      </c>
      <c r="G184" s="19">
        <f>IFERROR('5.0 Calc│Forecast Projects'!G184*$E184,0)</f>
        <v>0</v>
      </c>
      <c r="H184" s="19">
        <f>IFERROR('5.0 Calc│Forecast Projects'!H184*$E184,0)</f>
        <v>0</v>
      </c>
      <c r="I184" s="19">
        <f>IFERROR('5.0 Calc│Forecast Projects'!I184*$E184,0)</f>
        <v>0</v>
      </c>
      <c r="J184" s="19">
        <f>IFERROR('5.0 Calc│Forecast Projects'!J184*$E184,0)</f>
        <v>0</v>
      </c>
      <c r="K184" s="19">
        <f>IFERROR('5.0 Calc│Forecast Projects'!K184*$E184,0)</f>
        <v>0</v>
      </c>
    </row>
    <row r="185" spans="1:11" x14ac:dyDescent="0.25">
      <c r="A185" s="7" t="str">
        <f>'5.0 Calc│Forecast Projects'!A185</f>
        <v>-</v>
      </c>
      <c r="B185" s="7" t="str">
        <f>'5.0 Calc│Forecast Projects'!B185</f>
        <v/>
      </c>
      <c r="C185" s="20" t="str">
        <f>'5.0 Calc│Forecast Projects'!C185</f>
        <v>-</v>
      </c>
      <c r="D185" s="7">
        <f>VLOOKUP($A185,'5.0 Calc│Forecast Projects'!A185:O1172,4,FALSE)</f>
        <v>0</v>
      </c>
      <c r="E185" s="7">
        <f t="shared" si="2"/>
        <v>0</v>
      </c>
      <c r="G185" s="19">
        <f>IFERROR('5.0 Calc│Forecast Projects'!G185*$E185,0)</f>
        <v>0</v>
      </c>
      <c r="H185" s="19">
        <f>IFERROR('5.0 Calc│Forecast Projects'!H185*$E185,0)</f>
        <v>0</v>
      </c>
      <c r="I185" s="19">
        <f>IFERROR('5.0 Calc│Forecast Projects'!I185*$E185,0)</f>
        <v>0</v>
      </c>
      <c r="J185" s="19">
        <f>IFERROR('5.0 Calc│Forecast Projects'!J185*$E185,0)</f>
        <v>0</v>
      </c>
      <c r="K185" s="19">
        <f>IFERROR('5.0 Calc│Forecast Projects'!K185*$E185,0)</f>
        <v>0</v>
      </c>
    </row>
    <row r="186" spans="1:11" x14ac:dyDescent="0.25">
      <c r="A186" s="7" t="str">
        <f>'5.0 Calc│Forecast Projects'!A186</f>
        <v>-</v>
      </c>
      <c r="B186" s="7" t="str">
        <f>'5.0 Calc│Forecast Projects'!B186</f>
        <v/>
      </c>
      <c r="C186" s="20" t="str">
        <f>'5.0 Calc│Forecast Projects'!C186</f>
        <v>-</v>
      </c>
      <c r="D186" s="7">
        <f>VLOOKUP($A186,'5.0 Calc│Forecast Projects'!A186:O1173,4,FALSE)</f>
        <v>0</v>
      </c>
      <c r="E186" s="7">
        <f t="shared" si="2"/>
        <v>0</v>
      </c>
      <c r="G186" s="19">
        <f>IFERROR('5.0 Calc│Forecast Projects'!G186*$E186,0)</f>
        <v>0</v>
      </c>
      <c r="H186" s="19">
        <f>IFERROR('5.0 Calc│Forecast Projects'!H186*$E186,0)</f>
        <v>0</v>
      </c>
      <c r="I186" s="19">
        <f>IFERROR('5.0 Calc│Forecast Projects'!I186*$E186,0)</f>
        <v>0</v>
      </c>
      <c r="J186" s="19">
        <f>IFERROR('5.0 Calc│Forecast Projects'!J186*$E186,0)</f>
        <v>0</v>
      </c>
      <c r="K186" s="19">
        <f>IFERROR('5.0 Calc│Forecast Projects'!K186*$E186,0)</f>
        <v>0</v>
      </c>
    </row>
    <row r="187" spans="1:11" x14ac:dyDescent="0.25">
      <c r="A187" s="7" t="str">
        <f>'5.0 Calc│Forecast Projects'!A187</f>
        <v>-</v>
      </c>
      <c r="B187" s="7" t="str">
        <f>'5.0 Calc│Forecast Projects'!B187</f>
        <v/>
      </c>
      <c r="C187" s="20" t="str">
        <f>'5.0 Calc│Forecast Projects'!C187</f>
        <v>-</v>
      </c>
      <c r="D187" s="7">
        <f>VLOOKUP($A187,'5.0 Calc│Forecast Projects'!A187:O1174,4,FALSE)</f>
        <v>0</v>
      </c>
      <c r="E187" s="7">
        <f t="shared" si="2"/>
        <v>0</v>
      </c>
      <c r="G187" s="19">
        <f>IFERROR('5.0 Calc│Forecast Projects'!G187*$E187,0)</f>
        <v>0</v>
      </c>
      <c r="H187" s="19">
        <f>IFERROR('5.0 Calc│Forecast Projects'!H187*$E187,0)</f>
        <v>0</v>
      </c>
      <c r="I187" s="19">
        <f>IFERROR('5.0 Calc│Forecast Projects'!I187*$E187,0)</f>
        <v>0</v>
      </c>
      <c r="J187" s="19">
        <f>IFERROR('5.0 Calc│Forecast Projects'!J187*$E187,0)</f>
        <v>0</v>
      </c>
      <c r="K187" s="19">
        <f>IFERROR('5.0 Calc│Forecast Projects'!K187*$E187,0)</f>
        <v>0</v>
      </c>
    </row>
    <row r="188" spans="1:11" x14ac:dyDescent="0.25">
      <c r="A188" s="7" t="str">
        <f>'5.0 Calc│Forecast Projects'!A188</f>
        <v>-</v>
      </c>
      <c r="B188" s="7" t="str">
        <f>'5.0 Calc│Forecast Projects'!B188</f>
        <v/>
      </c>
      <c r="C188" s="20" t="str">
        <f>'5.0 Calc│Forecast Projects'!C188</f>
        <v>-</v>
      </c>
      <c r="D188" s="7">
        <f>VLOOKUP($A188,'5.0 Calc│Forecast Projects'!A188:O1175,4,FALSE)</f>
        <v>0</v>
      </c>
      <c r="E188" s="7">
        <f t="shared" si="2"/>
        <v>0</v>
      </c>
      <c r="G188" s="19">
        <f>IFERROR('5.0 Calc│Forecast Projects'!G188*$E188,0)</f>
        <v>0</v>
      </c>
      <c r="H188" s="19">
        <f>IFERROR('5.0 Calc│Forecast Projects'!H188*$E188,0)</f>
        <v>0</v>
      </c>
      <c r="I188" s="19">
        <f>IFERROR('5.0 Calc│Forecast Projects'!I188*$E188,0)</f>
        <v>0</v>
      </c>
      <c r="J188" s="19">
        <f>IFERROR('5.0 Calc│Forecast Projects'!J188*$E188,0)</f>
        <v>0</v>
      </c>
      <c r="K188" s="19">
        <f>IFERROR('5.0 Calc│Forecast Projects'!K188*$E188,0)</f>
        <v>0</v>
      </c>
    </row>
    <row r="189" spans="1:11" x14ac:dyDescent="0.25">
      <c r="A189" s="7" t="str">
        <f>'5.0 Calc│Forecast Projects'!A189</f>
        <v>-</v>
      </c>
      <c r="B189" s="7" t="str">
        <f>'5.0 Calc│Forecast Projects'!B189</f>
        <v/>
      </c>
      <c r="C189" s="20" t="str">
        <f>'5.0 Calc│Forecast Projects'!C189</f>
        <v>-</v>
      </c>
      <c r="D189" s="7">
        <f>VLOOKUP($A189,'5.0 Calc│Forecast Projects'!A189:O1176,4,FALSE)</f>
        <v>0</v>
      </c>
      <c r="E189" s="7">
        <f t="shared" si="2"/>
        <v>0</v>
      </c>
      <c r="G189" s="19">
        <f>IFERROR('5.0 Calc│Forecast Projects'!G189*$E189,0)</f>
        <v>0</v>
      </c>
      <c r="H189" s="19">
        <f>IFERROR('5.0 Calc│Forecast Projects'!H189*$E189,0)</f>
        <v>0</v>
      </c>
      <c r="I189" s="19">
        <f>IFERROR('5.0 Calc│Forecast Projects'!I189*$E189,0)</f>
        <v>0</v>
      </c>
      <c r="J189" s="19">
        <f>IFERROR('5.0 Calc│Forecast Projects'!J189*$E189,0)</f>
        <v>0</v>
      </c>
      <c r="K189" s="19">
        <f>IFERROR('5.0 Calc│Forecast Projects'!K189*$E189,0)</f>
        <v>0</v>
      </c>
    </row>
    <row r="190" spans="1:11" x14ac:dyDescent="0.25">
      <c r="A190" s="7" t="str">
        <f>'5.0 Calc│Forecast Projects'!A190</f>
        <v>-</v>
      </c>
      <c r="B190" s="7" t="str">
        <f>'5.0 Calc│Forecast Projects'!B190</f>
        <v/>
      </c>
      <c r="C190" s="20" t="str">
        <f>'5.0 Calc│Forecast Projects'!C190</f>
        <v>-</v>
      </c>
      <c r="D190" s="7">
        <f>VLOOKUP($A190,'5.0 Calc│Forecast Projects'!A190:O1177,4,FALSE)</f>
        <v>0</v>
      </c>
      <c r="E190" s="7">
        <f t="shared" si="2"/>
        <v>0</v>
      </c>
      <c r="G190" s="19">
        <f>IFERROR('5.0 Calc│Forecast Projects'!G190*$E190,0)</f>
        <v>0</v>
      </c>
      <c r="H190" s="19">
        <f>IFERROR('5.0 Calc│Forecast Projects'!H190*$E190,0)</f>
        <v>0</v>
      </c>
      <c r="I190" s="19">
        <f>IFERROR('5.0 Calc│Forecast Projects'!I190*$E190,0)</f>
        <v>0</v>
      </c>
      <c r="J190" s="19">
        <f>IFERROR('5.0 Calc│Forecast Projects'!J190*$E190,0)</f>
        <v>0</v>
      </c>
      <c r="K190" s="19">
        <f>IFERROR('5.0 Calc│Forecast Projects'!K190*$E190,0)</f>
        <v>0</v>
      </c>
    </row>
    <row r="191" spans="1:11" x14ac:dyDescent="0.25">
      <c r="A191" s="7" t="str">
        <f>'5.0 Calc│Forecast Projects'!A191</f>
        <v>-</v>
      </c>
      <c r="B191" s="7" t="str">
        <f>'5.0 Calc│Forecast Projects'!B191</f>
        <v/>
      </c>
      <c r="C191" s="20" t="str">
        <f>'5.0 Calc│Forecast Projects'!C191</f>
        <v>-</v>
      </c>
      <c r="D191" s="7">
        <f>VLOOKUP($A191,'5.0 Calc│Forecast Projects'!A191:O1178,4,FALSE)</f>
        <v>0</v>
      </c>
      <c r="E191" s="7">
        <f t="shared" si="2"/>
        <v>0</v>
      </c>
      <c r="G191" s="19">
        <f>IFERROR('5.0 Calc│Forecast Projects'!G191*$E191,0)</f>
        <v>0</v>
      </c>
      <c r="H191" s="19">
        <f>IFERROR('5.0 Calc│Forecast Projects'!H191*$E191,0)</f>
        <v>0</v>
      </c>
      <c r="I191" s="19">
        <f>IFERROR('5.0 Calc│Forecast Projects'!I191*$E191,0)</f>
        <v>0</v>
      </c>
      <c r="J191" s="19">
        <f>IFERROR('5.0 Calc│Forecast Projects'!J191*$E191,0)</f>
        <v>0</v>
      </c>
      <c r="K191" s="19">
        <f>IFERROR('5.0 Calc│Forecast Projects'!K191*$E191,0)</f>
        <v>0</v>
      </c>
    </row>
    <row r="192" spans="1:11" x14ac:dyDescent="0.25">
      <c r="A192" s="7" t="str">
        <f>'5.0 Calc│Forecast Projects'!A192</f>
        <v>-</v>
      </c>
      <c r="B192" s="7" t="str">
        <f>'5.0 Calc│Forecast Projects'!B192</f>
        <v/>
      </c>
      <c r="C192" s="20" t="str">
        <f>'5.0 Calc│Forecast Projects'!C192</f>
        <v>-</v>
      </c>
      <c r="D192" s="7">
        <f>VLOOKUP($A192,'5.0 Calc│Forecast Projects'!A192:O1179,4,FALSE)</f>
        <v>0</v>
      </c>
      <c r="E192" s="7">
        <f t="shared" si="2"/>
        <v>0</v>
      </c>
      <c r="G192" s="19">
        <f>IFERROR('5.0 Calc│Forecast Projects'!G192*$E192,0)</f>
        <v>0</v>
      </c>
      <c r="H192" s="19">
        <f>IFERROR('5.0 Calc│Forecast Projects'!H192*$E192,0)</f>
        <v>0</v>
      </c>
      <c r="I192" s="19">
        <f>IFERROR('5.0 Calc│Forecast Projects'!I192*$E192,0)</f>
        <v>0</v>
      </c>
      <c r="J192" s="19">
        <f>IFERROR('5.0 Calc│Forecast Projects'!J192*$E192,0)</f>
        <v>0</v>
      </c>
      <c r="K192" s="19">
        <f>IFERROR('5.0 Calc│Forecast Projects'!K192*$E192,0)</f>
        <v>0</v>
      </c>
    </row>
    <row r="193" spans="1:11" x14ac:dyDescent="0.25">
      <c r="A193" s="7" t="str">
        <f>'5.0 Calc│Forecast Projects'!A193</f>
        <v>-</v>
      </c>
      <c r="B193" s="7" t="str">
        <f>'5.0 Calc│Forecast Projects'!B193</f>
        <v/>
      </c>
      <c r="C193" s="20" t="str">
        <f>'5.0 Calc│Forecast Projects'!C193</f>
        <v>-</v>
      </c>
      <c r="D193" s="7">
        <f>VLOOKUP($A193,'5.0 Calc│Forecast Projects'!A193:O1180,4,FALSE)</f>
        <v>0</v>
      </c>
      <c r="E193" s="7">
        <f t="shared" si="2"/>
        <v>0</v>
      </c>
      <c r="G193" s="19">
        <f>IFERROR('5.0 Calc│Forecast Projects'!G193*$E193,0)</f>
        <v>0</v>
      </c>
      <c r="H193" s="19">
        <f>IFERROR('5.0 Calc│Forecast Projects'!H193*$E193,0)</f>
        <v>0</v>
      </c>
      <c r="I193" s="19">
        <f>IFERROR('5.0 Calc│Forecast Projects'!I193*$E193,0)</f>
        <v>0</v>
      </c>
      <c r="J193" s="19">
        <f>IFERROR('5.0 Calc│Forecast Projects'!J193*$E193,0)</f>
        <v>0</v>
      </c>
      <c r="K193" s="19">
        <f>IFERROR('5.0 Calc│Forecast Projects'!K193*$E193,0)</f>
        <v>0</v>
      </c>
    </row>
    <row r="194" spans="1:11" x14ac:dyDescent="0.25">
      <c r="A194" s="7" t="str">
        <f>'5.0 Calc│Forecast Projects'!A194</f>
        <v>-</v>
      </c>
      <c r="B194" s="7" t="str">
        <f>'5.0 Calc│Forecast Projects'!B194</f>
        <v/>
      </c>
      <c r="C194" s="20" t="str">
        <f>'5.0 Calc│Forecast Projects'!C194</f>
        <v>-</v>
      </c>
      <c r="D194" s="7">
        <f>VLOOKUP($A194,'5.0 Calc│Forecast Projects'!A194:O1181,4,FALSE)</f>
        <v>0</v>
      </c>
      <c r="E194" s="7">
        <f t="shared" si="2"/>
        <v>0</v>
      </c>
      <c r="G194" s="19">
        <f>IFERROR('5.0 Calc│Forecast Projects'!G194*$E194,0)</f>
        <v>0</v>
      </c>
      <c r="H194" s="19">
        <f>IFERROR('5.0 Calc│Forecast Projects'!H194*$E194,0)</f>
        <v>0</v>
      </c>
      <c r="I194" s="19">
        <f>IFERROR('5.0 Calc│Forecast Projects'!I194*$E194,0)</f>
        <v>0</v>
      </c>
      <c r="J194" s="19">
        <f>IFERROR('5.0 Calc│Forecast Projects'!J194*$E194,0)</f>
        <v>0</v>
      </c>
      <c r="K194" s="19">
        <f>IFERROR('5.0 Calc│Forecast Projects'!K194*$E194,0)</f>
        <v>0</v>
      </c>
    </row>
    <row r="195" spans="1:11" x14ac:dyDescent="0.25">
      <c r="A195" s="7" t="str">
        <f>'5.0 Calc│Forecast Projects'!A195</f>
        <v>-</v>
      </c>
      <c r="B195" s="7" t="str">
        <f>'5.0 Calc│Forecast Projects'!B195</f>
        <v/>
      </c>
      <c r="C195" s="20" t="str">
        <f>'5.0 Calc│Forecast Projects'!C195</f>
        <v>-</v>
      </c>
      <c r="D195" s="7">
        <f>VLOOKUP($A195,'5.0 Calc│Forecast Projects'!A195:O1182,4,FALSE)</f>
        <v>0</v>
      </c>
      <c r="E195" s="7">
        <f t="shared" si="2"/>
        <v>0</v>
      </c>
      <c r="G195" s="19">
        <f>IFERROR('5.0 Calc│Forecast Projects'!G195*$E195,0)</f>
        <v>0</v>
      </c>
      <c r="H195" s="19">
        <f>IFERROR('5.0 Calc│Forecast Projects'!H195*$E195,0)</f>
        <v>0</v>
      </c>
      <c r="I195" s="19">
        <f>IFERROR('5.0 Calc│Forecast Projects'!I195*$E195,0)</f>
        <v>0</v>
      </c>
      <c r="J195" s="19">
        <f>IFERROR('5.0 Calc│Forecast Projects'!J195*$E195,0)</f>
        <v>0</v>
      </c>
      <c r="K195" s="19">
        <f>IFERROR('5.0 Calc│Forecast Projects'!K195*$E195,0)</f>
        <v>0</v>
      </c>
    </row>
    <row r="196" spans="1:11" x14ac:dyDescent="0.25">
      <c r="A196" s="7" t="str">
        <f>'5.0 Calc│Forecast Projects'!A196</f>
        <v>-</v>
      </c>
      <c r="B196" s="7" t="str">
        <f>'5.0 Calc│Forecast Projects'!B196</f>
        <v/>
      </c>
      <c r="C196" s="20" t="str">
        <f>'5.0 Calc│Forecast Projects'!C196</f>
        <v>-</v>
      </c>
      <c r="D196" s="7">
        <f>VLOOKUP($A196,'5.0 Calc│Forecast Projects'!A196:O1183,4,FALSE)</f>
        <v>0</v>
      </c>
      <c r="E196" s="7">
        <f t="shared" si="2"/>
        <v>0</v>
      </c>
      <c r="G196" s="19">
        <f>IFERROR('5.0 Calc│Forecast Projects'!G196*$E196,0)</f>
        <v>0</v>
      </c>
      <c r="H196" s="19">
        <f>IFERROR('5.0 Calc│Forecast Projects'!H196*$E196,0)</f>
        <v>0</v>
      </c>
      <c r="I196" s="19">
        <f>IFERROR('5.0 Calc│Forecast Projects'!I196*$E196,0)</f>
        <v>0</v>
      </c>
      <c r="J196" s="19">
        <f>IFERROR('5.0 Calc│Forecast Projects'!J196*$E196,0)</f>
        <v>0</v>
      </c>
      <c r="K196" s="19">
        <f>IFERROR('5.0 Calc│Forecast Projects'!K196*$E196,0)</f>
        <v>0</v>
      </c>
    </row>
    <row r="197" spans="1:11" x14ac:dyDescent="0.25">
      <c r="A197" s="7" t="str">
        <f>'5.0 Calc│Forecast Projects'!A197</f>
        <v>-</v>
      </c>
      <c r="B197" s="7" t="str">
        <f>'5.0 Calc│Forecast Projects'!B197</f>
        <v/>
      </c>
      <c r="C197" s="20" t="str">
        <f>'5.0 Calc│Forecast Projects'!C197</f>
        <v>-</v>
      </c>
      <c r="D197" s="7">
        <f>VLOOKUP($A197,'5.0 Calc│Forecast Projects'!A197:O1184,4,FALSE)</f>
        <v>0</v>
      </c>
      <c r="E197" s="7">
        <f t="shared" si="2"/>
        <v>0</v>
      </c>
      <c r="G197" s="19">
        <f>IFERROR('5.0 Calc│Forecast Projects'!G197*$E197,0)</f>
        <v>0</v>
      </c>
      <c r="H197" s="19">
        <f>IFERROR('5.0 Calc│Forecast Projects'!H197*$E197,0)</f>
        <v>0</v>
      </c>
      <c r="I197" s="19">
        <f>IFERROR('5.0 Calc│Forecast Projects'!I197*$E197,0)</f>
        <v>0</v>
      </c>
      <c r="J197" s="19">
        <f>IFERROR('5.0 Calc│Forecast Projects'!J197*$E197,0)</f>
        <v>0</v>
      </c>
      <c r="K197" s="19">
        <f>IFERROR('5.0 Calc│Forecast Projects'!K197*$E197,0)</f>
        <v>0</v>
      </c>
    </row>
    <row r="198" spans="1:11" x14ac:dyDescent="0.25">
      <c r="A198" s="7" t="str">
        <f>'5.0 Calc│Forecast Projects'!A198</f>
        <v>-</v>
      </c>
      <c r="B198" s="7" t="str">
        <f>'5.0 Calc│Forecast Projects'!B198</f>
        <v/>
      </c>
      <c r="C198" s="20" t="str">
        <f>'5.0 Calc│Forecast Projects'!C198</f>
        <v>-</v>
      </c>
      <c r="D198" s="7">
        <f>VLOOKUP($A198,'5.0 Calc│Forecast Projects'!A198:O1185,4,FALSE)</f>
        <v>0</v>
      </c>
      <c r="E198" s="7">
        <f>D198/1000000</f>
        <v>0</v>
      </c>
      <c r="G198" s="19">
        <f>IFERROR('5.0 Calc│Forecast Projects'!G198*$E198,0)</f>
        <v>0</v>
      </c>
      <c r="H198" s="19">
        <f>IFERROR('5.0 Calc│Forecast Projects'!H198*$E198,0)</f>
        <v>0</v>
      </c>
      <c r="I198" s="19">
        <f>IFERROR('5.0 Calc│Forecast Projects'!I198*$E198,0)</f>
        <v>0</v>
      </c>
      <c r="J198" s="19">
        <f>IFERROR('5.0 Calc│Forecast Projects'!J198*$E198,0)</f>
        <v>0</v>
      </c>
      <c r="K198" s="19">
        <f>IFERROR('5.0 Calc│Forecast Projects'!K198*$E198,0)</f>
        <v>0</v>
      </c>
    </row>
    <row r="199" spans="1:11" x14ac:dyDescent="0.25">
      <c r="A199" s="7" t="str">
        <f>'5.0 Calc│Forecast Projects'!A199</f>
        <v>-</v>
      </c>
      <c r="B199" s="7" t="str">
        <f>'5.0 Calc│Forecast Projects'!B199</f>
        <v/>
      </c>
      <c r="C199" s="20" t="str">
        <f>'5.0 Calc│Forecast Projects'!C199</f>
        <v>-</v>
      </c>
      <c r="D199" s="7">
        <f>VLOOKUP($A199,'5.0 Calc│Forecast Projects'!A199:O1186,4,FALSE)</f>
        <v>0</v>
      </c>
      <c r="E199" s="7">
        <f>D199/1000000</f>
        <v>0</v>
      </c>
      <c r="G199" s="19">
        <f>IFERROR('5.0 Calc│Forecast Projects'!G199*$E199,0)</f>
        <v>0</v>
      </c>
      <c r="H199" s="19">
        <f>IFERROR('5.0 Calc│Forecast Projects'!H199*$E199,0)</f>
        <v>0</v>
      </c>
      <c r="I199" s="19">
        <f>IFERROR('5.0 Calc│Forecast Projects'!I199*$E199,0)</f>
        <v>0</v>
      </c>
      <c r="J199" s="19">
        <f>IFERROR('5.0 Calc│Forecast Projects'!J199*$E199,0)</f>
        <v>0</v>
      </c>
      <c r="K199" s="19">
        <f>IFERROR('5.0 Calc│Forecast Projects'!K199*$E199,0)</f>
        <v>0</v>
      </c>
    </row>
    <row r="200" spans="1:11" x14ac:dyDescent="0.25">
      <c r="A200" s="7" t="str">
        <f>'5.0 Calc│Forecast Projects'!A200</f>
        <v>-</v>
      </c>
      <c r="B200" s="7" t="str">
        <f>'5.0 Calc│Forecast Projects'!B200</f>
        <v/>
      </c>
      <c r="C200" s="20" t="str">
        <f>'5.0 Calc│Forecast Projects'!C200</f>
        <v>-</v>
      </c>
      <c r="D200" s="7">
        <f>VLOOKUP($A200,'5.0 Calc│Forecast Projects'!A200:O1187,4,FALSE)</f>
        <v>0</v>
      </c>
      <c r="E200" s="7">
        <f>D200/1000000</f>
        <v>0</v>
      </c>
      <c r="G200" s="19">
        <f>IFERROR('5.0 Calc│Forecast Projects'!G200*$E200,0)</f>
        <v>0</v>
      </c>
      <c r="H200" s="19">
        <f>IFERROR('5.0 Calc│Forecast Projects'!H200*$E200,0)</f>
        <v>0</v>
      </c>
      <c r="I200" s="19">
        <f>IFERROR('5.0 Calc│Forecast Projects'!I200*$E200,0)</f>
        <v>0</v>
      </c>
      <c r="J200" s="19">
        <f>IFERROR('5.0 Calc│Forecast Projects'!J200*$E200,0)</f>
        <v>0</v>
      </c>
      <c r="K200" s="19">
        <f>IFERROR('5.0 Calc│Forecast Projects'!K200*$E200,0)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BEAFA8"/>
  </sheetPr>
  <dimension ref="A1:M209"/>
  <sheetViews>
    <sheetView topLeftCell="C1" zoomScale="85" zoomScaleNormal="85" workbookViewId="0">
      <selection activeCell="A92" sqref="A92:XFD92"/>
    </sheetView>
  </sheetViews>
  <sheetFormatPr defaultRowHeight="18" x14ac:dyDescent="0.25"/>
  <cols>
    <col min="1" max="1" width="5.1796875" style="13" customWidth="1"/>
    <col min="2" max="2" width="48.08984375" style="13" customWidth="1"/>
    <col min="3" max="3" width="21.453125" style="13" customWidth="1"/>
    <col min="4" max="4" width="14.1796875" style="13" customWidth="1"/>
    <col min="5" max="5" width="11.6328125" style="13" customWidth="1"/>
    <col min="6" max="6" width="12.1796875" style="13" customWidth="1"/>
    <col min="7" max="16384" width="8.7265625" style="13"/>
  </cols>
  <sheetData>
    <row r="1" spans="1:13" s="1" customFormat="1" ht="13.5" x14ac:dyDescent="0.25">
      <c r="H1" s="2"/>
    </row>
    <row r="2" spans="1:13" s="1" customFormat="1" ht="13.5" x14ac:dyDescent="0.25">
      <c r="H2" s="2"/>
    </row>
    <row r="3" spans="1:13" s="1" customFormat="1" ht="13.5" x14ac:dyDescent="0.25">
      <c r="H3" s="2"/>
    </row>
    <row r="4" spans="1:13" s="1" customFormat="1" ht="13.5" x14ac:dyDescent="0.25">
      <c r="H4" s="2"/>
    </row>
    <row r="5" spans="1:13" s="1" customFormat="1" ht="13.5" x14ac:dyDescent="0.25">
      <c r="H5" s="2"/>
    </row>
    <row r="6" spans="1:13" s="1" customFormat="1" ht="13.5" x14ac:dyDescent="0.25">
      <c r="H6" s="2"/>
    </row>
    <row r="7" spans="1:13" s="1" customFormat="1" ht="13.5" x14ac:dyDescent="0.25">
      <c r="H7" s="2"/>
    </row>
    <row r="8" spans="1:13" s="1" customFormat="1" ht="13.5" x14ac:dyDescent="0.25">
      <c r="H8" s="2"/>
    </row>
    <row r="9" spans="1:13" s="1" customFormat="1" ht="13.5" x14ac:dyDescent="0.25">
      <c r="H9" s="2"/>
    </row>
    <row r="11" spans="1:13" ht="20.25" x14ac:dyDescent="0.3">
      <c r="B11" s="4" t="str">
        <f ca="1">RIGHT(CELL("filename",B1),LEN(CELL("filename",B1))-FIND("]",CELL("filename",B1)))</f>
        <v>5.2 Calc│VTS</v>
      </c>
      <c r="C11" s="16" t="s">
        <v>80</v>
      </c>
      <c r="D11" s="16" t="b">
        <f>MAX(A13:A1000)=MAX('5.0 Calc│Forecast Projects'!A13:A1000)</f>
        <v>1</v>
      </c>
      <c r="F11" s="16" t="s">
        <v>81</v>
      </c>
      <c r="G11" s="16" t="b">
        <f>SUM(G13:G1000)=SUMPRODUCT($E$13:$E$1000,'5.1 Calc│$ million'!G13:G1000)</f>
        <v>1</v>
      </c>
      <c r="H11" s="16" t="b">
        <f>SUM(H13:H1000)=SUMPRODUCT($E$13:$E$1000,'5.1 Calc│$ million'!H13:H1000)</f>
        <v>1</v>
      </c>
      <c r="I11" s="16" t="b">
        <f>SUM(I13:I1000)=SUMPRODUCT($E$13:$E$1000,'5.1 Calc│$ million'!I13:I1000)</f>
        <v>1</v>
      </c>
      <c r="J11" s="16" t="b">
        <f>SUM(J13:J1000)=SUMPRODUCT($E$13:$E$1000,'5.1 Calc│$ million'!J13:J1000)</f>
        <v>1</v>
      </c>
      <c r="K11" s="16" t="b">
        <f>SUM(K13:K1000)=SUMPRODUCT($E$13:$E$1000,'5.1 Calc│$ million'!K13:K1000)</f>
        <v>1</v>
      </c>
    </row>
    <row r="12" spans="1:13" s="10" customFormat="1" ht="36" x14ac:dyDescent="0.25">
      <c r="A12" s="11" t="s">
        <v>3</v>
      </c>
      <c r="B12" s="11" t="s">
        <v>0</v>
      </c>
      <c r="C12" s="11" t="s">
        <v>2</v>
      </c>
      <c r="D12" s="11" t="s">
        <v>33</v>
      </c>
      <c r="E12" s="11" t="s">
        <v>26</v>
      </c>
      <c r="F12" s="13"/>
      <c r="G12" s="11">
        <f>'5.1 Calc│$ million'!G12</f>
        <v>2018</v>
      </c>
      <c r="H12" s="11">
        <f>'5.1 Calc│$ million'!H12</f>
        <v>2019</v>
      </c>
      <c r="I12" s="11">
        <f>'5.1 Calc│$ million'!I12</f>
        <v>2020</v>
      </c>
      <c r="J12" s="11">
        <f>'5.1 Calc│$ million'!J12</f>
        <v>2021</v>
      </c>
      <c r="K12" s="11">
        <f>'5.1 Calc│$ million'!K12</f>
        <v>2022</v>
      </c>
      <c r="M12" s="13"/>
    </row>
    <row r="13" spans="1:13" x14ac:dyDescent="0.25">
      <c r="A13" s="7">
        <f>'5.0 Calc│Forecast Projects'!A13</f>
        <v>1</v>
      </c>
      <c r="B13" s="7" t="str">
        <f>'5.1 Calc│$ million'!B13</f>
        <v>All CS buffer Air shutoff system for all compressors</v>
      </c>
      <c r="C13" s="7">
        <f>'5.1 Calc│$ million'!C13</f>
        <v>202</v>
      </c>
      <c r="D13" s="7" t="str">
        <f>'5.0 Calc│Forecast Projects'!E13</f>
        <v>VTS</v>
      </c>
      <c r="E13" s="22">
        <f>IFERROR(VLOOKUP(D13,'3.2 Input│Other'!$A$18:$B$21,2,FALSE),0)</f>
        <v>1</v>
      </c>
      <c r="G13" s="23">
        <f>'5.1 Calc│$ million'!G13*'5.2 Calc│VTS'!$E13</f>
        <v>0.38173050666666675</v>
      </c>
      <c r="H13" s="23">
        <f>'5.1 Calc│$ million'!H13*'5.2 Calc│VTS'!$E13</f>
        <v>0.19086525333333335</v>
      </c>
      <c r="I13" s="23">
        <f>'5.1 Calc│$ million'!I13*'5.2 Calc│VTS'!$E13</f>
        <v>0</v>
      </c>
      <c r="J13" s="23">
        <f>'5.1 Calc│$ million'!J13*'5.2 Calc│VTS'!$E13</f>
        <v>0</v>
      </c>
      <c r="K13" s="23">
        <f>'5.1 Calc│$ million'!K13*'5.2 Calc│VTS'!$E13</f>
        <v>0</v>
      </c>
    </row>
    <row r="14" spans="1:13" x14ac:dyDescent="0.25">
      <c r="A14" s="7">
        <f>'5.0 Calc│Forecast Projects'!A14</f>
        <v>2</v>
      </c>
      <c r="B14" s="7" t="str">
        <f>'5.1 Calc│$ million'!B14</f>
        <v>WCS A Process Safety</v>
      </c>
      <c r="C14" s="7">
        <f>'5.1 Calc│$ million'!C14</f>
        <v>203</v>
      </c>
      <c r="D14" s="7" t="str">
        <f>'5.0 Calc│Forecast Projects'!E14</f>
        <v>VTS</v>
      </c>
      <c r="E14" s="22">
        <f>IFERROR(VLOOKUP(D14,'3.2 Input│Other'!$A$18:$B$21,2,FALSE),0)</f>
        <v>1</v>
      </c>
      <c r="G14" s="23">
        <f>'5.1 Calc│$ million'!G14*'5.2 Calc│VTS'!$E14</f>
        <v>0</v>
      </c>
      <c r="H14" s="23">
        <f>'5.1 Calc│$ million'!H14*'5.2 Calc│VTS'!$E14</f>
        <v>0</v>
      </c>
      <c r="I14" s="23">
        <f>'5.1 Calc│$ million'!I14*'5.2 Calc│VTS'!$E14</f>
        <v>1.04550576</v>
      </c>
      <c r="J14" s="23">
        <f>'5.1 Calc│$ million'!J14*'5.2 Calc│VTS'!$E14</f>
        <v>0</v>
      </c>
      <c r="K14" s="23">
        <f>'5.1 Calc│$ million'!K14*'5.2 Calc│VTS'!$E14</f>
        <v>0</v>
      </c>
    </row>
    <row r="15" spans="1:13" x14ac:dyDescent="0.25">
      <c r="A15" s="7">
        <f>'5.0 Calc│Forecast Projects'!A15</f>
        <v>3</v>
      </c>
      <c r="B15" s="7" t="str">
        <f>'5.1 Calc│$ million'!B15</f>
        <v>Brooklyn Compressor Station</v>
      </c>
      <c r="C15" s="7">
        <f>'5.1 Calc│$ million'!C15</f>
        <v>204</v>
      </c>
      <c r="D15" s="7" t="str">
        <f>'5.0 Calc│Forecast Projects'!E15</f>
        <v>VTS</v>
      </c>
      <c r="E15" s="22">
        <f>IFERROR(VLOOKUP(D15,'3.2 Input│Other'!$A$18:$B$21,2,FALSE),0)</f>
        <v>1</v>
      </c>
      <c r="G15" s="23">
        <f>'5.1 Calc│$ million'!G15*'5.2 Calc│VTS'!$E15</f>
        <v>0</v>
      </c>
      <c r="H15" s="23">
        <f>'5.1 Calc│$ million'!H15*'5.2 Calc│VTS'!$E15</f>
        <v>0</v>
      </c>
      <c r="I15" s="23">
        <f>'5.1 Calc│$ million'!I15*'5.2 Calc│VTS'!$E15</f>
        <v>2.2973622833333329</v>
      </c>
      <c r="J15" s="23">
        <f>'5.1 Calc│$ million'!J15*'5.2 Calc│VTS'!$E15</f>
        <v>2.2973622833333329</v>
      </c>
      <c r="K15" s="23">
        <f>'5.1 Calc│$ million'!K15*'5.2 Calc│VTS'!$E15</f>
        <v>2.2973622833333329</v>
      </c>
    </row>
    <row r="16" spans="1:13" x14ac:dyDescent="0.25">
      <c r="A16" s="7">
        <f>'5.0 Calc│Forecast Projects'!A16</f>
        <v>4</v>
      </c>
      <c r="B16" s="7" t="str">
        <f>'5.1 Calc│$ million'!B16</f>
        <v>Compressor Station Vent Stack Upgrade (BCS, WCS, GCS, SCS)</v>
      </c>
      <c r="C16" s="7">
        <f>'5.1 Calc│$ million'!C16</f>
        <v>205</v>
      </c>
      <c r="D16" s="7" t="str">
        <f>'5.0 Calc│Forecast Projects'!E16</f>
        <v>VTS</v>
      </c>
      <c r="E16" s="22">
        <f>IFERROR(VLOOKUP(D16,'3.2 Input│Other'!$A$18:$B$21,2,FALSE),0)</f>
        <v>1</v>
      </c>
      <c r="G16" s="23">
        <f>'5.1 Calc│$ million'!G16*'5.2 Calc│VTS'!$E16</f>
        <v>0</v>
      </c>
      <c r="H16" s="23">
        <f>'5.1 Calc│$ million'!H16*'5.2 Calc│VTS'!$E16</f>
        <v>0.33039771999999995</v>
      </c>
      <c r="I16" s="23">
        <f>'5.1 Calc│$ million'!I16*'5.2 Calc│VTS'!$E16</f>
        <v>0.33039771999999995</v>
      </c>
      <c r="J16" s="23">
        <f>'5.1 Calc│$ million'!J16*'5.2 Calc│VTS'!$E16</f>
        <v>0.33039771999999995</v>
      </c>
      <c r="K16" s="23">
        <f>'5.1 Calc│$ million'!K16*'5.2 Calc│VTS'!$E16</f>
        <v>0</v>
      </c>
    </row>
    <row r="17" spans="1:11" x14ac:dyDescent="0.25">
      <c r="A17" s="7">
        <f>'5.0 Calc│Forecast Projects'!A17</f>
        <v>5</v>
      </c>
      <c r="B17" s="7" t="str">
        <f>'5.1 Calc│$ million'!B17</f>
        <v>Longford Odorant Pump Power Gas Upgrade</v>
      </c>
      <c r="C17" s="7">
        <f>'5.1 Calc│$ million'!C17</f>
        <v>206</v>
      </c>
      <c r="D17" s="7" t="str">
        <f>'5.0 Calc│Forecast Projects'!E17</f>
        <v>VTS</v>
      </c>
      <c r="E17" s="22">
        <f>IFERROR(VLOOKUP(D17,'3.2 Input│Other'!$A$18:$B$21,2,FALSE),0)</f>
        <v>1</v>
      </c>
      <c r="G17" s="23">
        <f>'5.1 Calc│$ million'!G17*'5.2 Calc│VTS'!$E17</f>
        <v>7.5569200000000003E-2</v>
      </c>
      <c r="H17" s="23">
        <f>'5.1 Calc│$ million'!H17*'5.2 Calc│VTS'!$E17</f>
        <v>0</v>
      </c>
      <c r="I17" s="23">
        <f>'5.1 Calc│$ million'!I17*'5.2 Calc│VTS'!$E17</f>
        <v>0</v>
      </c>
      <c r="J17" s="23">
        <f>'5.1 Calc│$ million'!J17*'5.2 Calc│VTS'!$E17</f>
        <v>0</v>
      </c>
      <c r="K17" s="23">
        <f>'5.1 Calc│$ million'!K17*'5.2 Calc│VTS'!$E17</f>
        <v>0</v>
      </c>
    </row>
    <row r="18" spans="1:11" x14ac:dyDescent="0.25">
      <c r="A18" s="7">
        <f>'5.0 Calc│Forecast Projects'!A18</f>
        <v>6</v>
      </c>
      <c r="B18" s="7" t="str">
        <f>'5.1 Calc│$ million'!B18</f>
        <v>GCS compressor unit vent valves &amp; actuators replacement</v>
      </c>
      <c r="C18" s="7" t="str">
        <f>'5.1 Calc│$ million'!C18</f>
        <v>207a</v>
      </c>
      <c r="D18" s="7" t="str">
        <f>'5.0 Calc│Forecast Projects'!E18</f>
        <v>VTS</v>
      </c>
      <c r="E18" s="22">
        <f>IFERROR(VLOOKUP(D18,'3.2 Input│Other'!$A$18:$B$21,2,FALSE),0)</f>
        <v>1</v>
      </c>
      <c r="G18" s="23">
        <f>'5.1 Calc│$ million'!G18*'5.2 Calc│VTS'!$E18</f>
        <v>0.13939185999999998</v>
      </c>
      <c r="H18" s="23">
        <f>'5.1 Calc│$ million'!H18*'5.2 Calc│VTS'!$E18</f>
        <v>0</v>
      </c>
      <c r="I18" s="23">
        <f>'5.1 Calc│$ million'!I18*'5.2 Calc│VTS'!$E18</f>
        <v>0</v>
      </c>
      <c r="J18" s="23">
        <f>'5.1 Calc│$ million'!J18*'5.2 Calc│VTS'!$E18</f>
        <v>0</v>
      </c>
      <c r="K18" s="23">
        <f>'5.1 Calc│$ million'!K18*'5.2 Calc│VTS'!$E18</f>
        <v>0</v>
      </c>
    </row>
    <row r="19" spans="1:11" x14ac:dyDescent="0.25">
      <c r="A19" s="7">
        <f>'5.0 Calc│Forecast Projects'!A19</f>
        <v>7</v>
      </c>
      <c r="B19" s="7" t="str">
        <f>'5.1 Calc│$ million'!B19</f>
        <v>GCS unit discharge and station manifold check valves replacement</v>
      </c>
      <c r="C19" s="7" t="str">
        <f>'5.1 Calc│$ million'!C19</f>
        <v>207b</v>
      </c>
      <c r="D19" s="7" t="str">
        <f>'5.0 Calc│Forecast Projects'!E19</f>
        <v>VTS</v>
      </c>
      <c r="E19" s="22">
        <f>IFERROR(VLOOKUP(D19,'3.2 Input│Other'!$A$18:$B$21,2,FALSE),0)</f>
        <v>1</v>
      </c>
      <c r="G19" s="23">
        <f>'5.1 Calc│$ million'!G19*'5.2 Calc│VTS'!$E19</f>
        <v>0</v>
      </c>
      <c r="H19" s="23">
        <f>'5.1 Calc│$ million'!H19*'5.2 Calc│VTS'!$E19</f>
        <v>0</v>
      </c>
      <c r="I19" s="23">
        <f>'5.1 Calc│$ million'!I19*'5.2 Calc│VTS'!$E19</f>
        <v>0.90195334000000005</v>
      </c>
      <c r="J19" s="23">
        <f>'5.1 Calc│$ million'!J19*'5.2 Calc│VTS'!$E19</f>
        <v>0</v>
      </c>
      <c r="K19" s="23">
        <f>'5.1 Calc│$ million'!K19*'5.2 Calc│VTS'!$E19</f>
        <v>0</v>
      </c>
    </row>
    <row r="20" spans="1:11" x14ac:dyDescent="0.25">
      <c r="A20" s="7">
        <f>'5.0 Calc│Forecast Projects'!A20</f>
        <v>8</v>
      </c>
      <c r="B20" s="7" t="str">
        <f>'5.1 Calc│$ million'!B20</f>
        <v>GCS Decomm &amp; removal of turbine oil reservoir &amp; auto fill system</v>
      </c>
      <c r="C20" s="7" t="str">
        <f>'5.1 Calc│$ million'!C20</f>
        <v>207c</v>
      </c>
      <c r="D20" s="7" t="str">
        <f>'5.0 Calc│Forecast Projects'!E20</f>
        <v>VTS</v>
      </c>
      <c r="E20" s="22">
        <f>IFERROR(VLOOKUP(D20,'3.2 Input│Other'!$A$18:$B$21,2,FALSE),0)</f>
        <v>1</v>
      </c>
      <c r="G20" s="23">
        <f>'5.1 Calc│$ million'!G20*'5.2 Calc│VTS'!$E20</f>
        <v>0</v>
      </c>
      <c r="H20" s="23">
        <f>'5.1 Calc│$ million'!H20*'5.2 Calc│VTS'!$E20</f>
        <v>8.7971739999999993E-2</v>
      </c>
      <c r="I20" s="23">
        <f>'5.1 Calc│$ million'!I20*'5.2 Calc│VTS'!$E20</f>
        <v>0</v>
      </c>
      <c r="J20" s="23">
        <f>'5.1 Calc│$ million'!J20*'5.2 Calc│VTS'!$E20</f>
        <v>0</v>
      </c>
      <c r="K20" s="23">
        <f>'5.1 Calc│$ million'!K20*'5.2 Calc│VTS'!$E20</f>
        <v>0</v>
      </c>
    </row>
    <row r="21" spans="1:11" x14ac:dyDescent="0.25">
      <c r="A21" s="7">
        <f>'5.0 Calc│Forecast Projects'!A21</f>
        <v>9</v>
      </c>
      <c r="B21" s="7" t="str">
        <f>'5.1 Calc│$ million'!B21</f>
        <v>BCS Instrument Air reliability upgrade</v>
      </c>
      <c r="C21" s="7">
        <f>'5.1 Calc│$ million'!C21</f>
        <v>208</v>
      </c>
      <c r="D21" s="7" t="str">
        <f>'5.0 Calc│Forecast Projects'!E21</f>
        <v>VTS</v>
      </c>
      <c r="E21" s="22">
        <f>IFERROR(VLOOKUP(D21,'3.2 Input│Other'!$A$18:$B$21,2,FALSE),0)</f>
        <v>1</v>
      </c>
      <c r="G21" s="23">
        <f>'5.1 Calc│$ million'!G21*'5.2 Calc│VTS'!$E21</f>
        <v>9.3782899999999988E-2</v>
      </c>
      <c r="H21" s="23">
        <f>'5.1 Calc│$ million'!H21*'5.2 Calc│VTS'!$E21</f>
        <v>0</v>
      </c>
      <c r="I21" s="23">
        <f>'5.1 Calc│$ million'!I21*'5.2 Calc│VTS'!$E21</f>
        <v>0</v>
      </c>
      <c r="J21" s="23">
        <f>'5.1 Calc│$ million'!J21*'5.2 Calc│VTS'!$E21</f>
        <v>0</v>
      </c>
      <c r="K21" s="23">
        <f>'5.1 Calc│$ million'!K21*'5.2 Calc│VTS'!$E21</f>
        <v>0</v>
      </c>
    </row>
    <row r="22" spans="1:11" x14ac:dyDescent="0.25">
      <c r="A22" s="7">
        <f>'5.0 Calc│Forecast Projects'!A22</f>
        <v>10</v>
      </c>
      <c r="B22" s="7" t="str">
        <f>'5.1 Calc│$ million'!B22</f>
        <v>Compressor lagging and pipe coating replacement (expand to GCS, Springhurst/BCS12/WCS A/WCS B, Euroa)</v>
      </c>
      <c r="C22" s="7">
        <f>'5.1 Calc│$ million'!C22</f>
        <v>209</v>
      </c>
      <c r="D22" s="7" t="str">
        <f>'5.0 Calc│Forecast Projects'!E22</f>
        <v>VTS</v>
      </c>
      <c r="E22" s="22">
        <f>IFERROR(VLOOKUP(D22,'3.2 Input│Other'!$A$18:$B$21,2,FALSE),0)</f>
        <v>1</v>
      </c>
      <c r="G22" s="23">
        <f>'5.1 Calc│$ million'!G22*'5.2 Calc│VTS'!$E22</f>
        <v>0.14491874999999999</v>
      </c>
      <c r="H22" s="23">
        <f>'5.1 Calc│$ million'!H22*'5.2 Calc│VTS'!$E22</f>
        <v>0.14491874999999999</v>
      </c>
      <c r="I22" s="23">
        <f>'5.1 Calc│$ million'!I22*'5.2 Calc│VTS'!$E22</f>
        <v>0.14491874999999999</v>
      </c>
      <c r="J22" s="23">
        <f>'5.1 Calc│$ million'!J22*'5.2 Calc│VTS'!$E22</f>
        <v>0.14491874999999999</v>
      </c>
      <c r="K22" s="23">
        <f>'5.1 Calc│$ million'!K22*'5.2 Calc│VTS'!$E22</f>
        <v>0.14491874999999999</v>
      </c>
    </row>
    <row r="23" spans="1:11" x14ac:dyDescent="0.25">
      <c r="A23" s="7">
        <f>'5.0 Calc│Forecast Projects'!A23</f>
        <v>11</v>
      </c>
      <c r="B23" s="7" t="str">
        <f>'5.1 Calc│$ million'!B23</f>
        <v>Storage shed-Dandenong, Wollert &amp; Springhurst</v>
      </c>
      <c r="C23" s="7">
        <f>'5.1 Calc│$ million'!C23</f>
        <v>210</v>
      </c>
      <c r="D23" s="7" t="str">
        <f>'5.0 Calc│Forecast Projects'!E23</f>
        <v>Victoria</v>
      </c>
      <c r="E23" s="22">
        <f>IFERROR(VLOOKUP(D23,'3.2 Input│Other'!$A$18:$B$21,2,FALSE),0)</f>
        <v>0.92633917077502481</v>
      </c>
      <c r="G23" s="23">
        <f>'5.1 Calc│$ million'!G23*'5.2 Calc│VTS'!$E23</f>
        <v>0</v>
      </c>
      <c r="H23" s="23">
        <f>'5.1 Calc│$ million'!H23*'5.2 Calc│VTS'!$E23</f>
        <v>0.60097828480620052</v>
      </c>
      <c r="I23" s="23">
        <f>'5.1 Calc│$ million'!I23*'5.2 Calc│VTS'!$E23</f>
        <v>0.60097828480620052</v>
      </c>
      <c r="J23" s="23">
        <f>'5.1 Calc│$ million'!J23*'5.2 Calc│VTS'!$E23</f>
        <v>0.60097828480620052</v>
      </c>
      <c r="K23" s="23">
        <f>'5.1 Calc│$ million'!K23*'5.2 Calc│VTS'!$E23</f>
        <v>0</v>
      </c>
    </row>
    <row r="24" spans="1:11" x14ac:dyDescent="0.25">
      <c r="A24" s="7">
        <f>'5.0 Calc│Forecast Projects'!A24</f>
        <v>12</v>
      </c>
      <c r="B24" s="7" t="str">
        <f>'5.1 Calc│$ million'!B24</f>
        <v>Iona CS aftercooler augmentation</v>
      </c>
      <c r="C24" s="7">
        <f>'5.1 Calc│$ million'!C24</f>
        <v>211</v>
      </c>
      <c r="D24" s="7" t="str">
        <f>'5.0 Calc│Forecast Projects'!E24</f>
        <v>VTS</v>
      </c>
      <c r="E24" s="22">
        <f>IFERROR(VLOOKUP(D24,'3.2 Input│Other'!$A$18:$B$21,2,FALSE),0)</f>
        <v>1</v>
      </c>
      <c r="G24" s="23">
        <f>'5.1 Calc│$ million'!G24*'5.2 Calc│VTS'!$E24</f>
        <v>0</v>
      </c>
      <c r="H24" s="23">
        <f>'5.1 Calc│$ million'!H24*'5.2 Calc│VTS'!$E24</f>
        <v>0</v>
      </c>
      <c r="I24" s="23">
        <f>'5.1 Calc│$ million'!I24*'5.2 Calc│VTS'!$E24</f>
        <v>0</v>
      </c>
      <c r="J24" s="23">
        <f>'5.1 Calc│$ million'!J24*'5.2 Calc│VTS'!$E24</f>
        <v>1.6563414000000001</v>
      </c>
      <c r="K24" s="23">
        <f>'5.1 Calc│$ million'!K24*'5.2 Calc│VTS'!$E24</f>
        <v>0</v>
      </c>
    </row>
    <row r="25" spans="1:11" x14ac:dyDescent="0.25">
      <c r="A25" s="7">
        <f>'5.0 Calc│Forecast Projects'!A25</f>
        <v>13</v>
      </c>
      <c r="B25" s="7" t="str">
        <f>'5.1 Calc│$ million'!B25</f>
        <v>Battery replacement</v>
      </c>
      <c r="C25" s="7">
        <f>'5.1 Calc│$ million'!C25</f>
        <v>212</v>
      </c>
      <c r="D25" s="7" t="str">
        <f>'5.0 Calc│Forecast Projects'!E25</f>
        <v>VTS</v>
      </c>
      <c r="E25" s="22">
        <f>IFERROR(VLOOKUP(D25,'3.2 Input│Other'!$A$18:$B$21,2,FALSE),0)</f>
        <v>1</v>
      </c>
      <c r="G25" s="23">
        <f>'5.1 Calc│$ million'!G25*'5.2 Calc│VTS'!$E25</f>
        <v>7.0284199999999977E-2</v>
      </c>
      <c r="H25" s="23">
        <f>'5.1 Calc│$ million'!H25*'5.2 Calc│VTS'!$E25</f>
        <v>7.0284199999999977E-2</v>
      </c>
      <c r="I25" s="23">
        <f>'5.1 Calc│$ million'!I25*'5.2 Calc│VTS'!$E25</f>
        <v>7.0284199999999977E-2</v>
      </c>
      <c r="J25" s="23">
        <f>'5.1 Calc│$ million'!J25*'5.2 Calc│VTS'!$E25</f>
        <v>7.0284199999999977E-2</v>
      </c>
      <c r="K25" s="23">
        <f>'5.1 Calc│$ million'!K25*'5.2 Calc│VTS'!$E25</f>
        <v>7.0284199999999977E-2</v>
      </c>
    </row>
    <row r="26" spans="1:11" x14ac:dyDescent="0.25">
      <c r="A26" s="7">
        <f>'5.0 Calc│Forecast Projects'!A26</f>
        <v>14</v>
      </c>
      <c r="B26" s="7" t="str">
        <f>'5.1 Calc│$ million'!B26</f>
        <v>Wollert CG Instrument Air Conversion</v>
      </c>
      <c r="C26" s="7">
        <f>'5.1 Calc│$ million'!C26</f>
        <v>216</v>
      </c>
      <c r="D26" s="7" t="str">
        <f>'5.0 Calc│Forecast Projects'!E26</f>
        <v>VTS</v>
      </c>
      <c r="E26" s="22">
        <f>IFERROR(VLOOKUP(D26,'3.2 Input│Other'!$A$18:$B$21,2,FALSE),0)</f>
        <v>1</v>
      </c>
      <c r="G26" s="23">
        <f>'5.1 Calc│$ million'!G26*'5.2 Calc│VTS'!$E26</f>
        <v>0</v>
      </c>
      <c r="H26" s="23">
        <f>'5.1 Calc│$ million'!H26*'5.2 Calc│VTS'!$E26</f>
        <v>0</v>
      </c>
      <c r="I26" s="23">
        <f>'5.1 Calc│$ million'!I26*'5.2 Calc│VTS'!$E26</f>
        <v>0</v>
      </c>
      <c r="J26" s="23">
        <f>'5.1 Calc│$ million'!J26*'5.2 Calc│VTS'!$E26</f>
        <v>0.50424650999999998</v>
      </c>
      <c r="K26" s="23">
        <f>'5.1 Calc│$ million'!K26*'5.2 Calc│VTS'!$E26</f>
        <v>0</v>
      </c>
    </row>
    <row r="27" spans="1:11" x14ac:dyDescent="0.25">
      <c r="A27" s="7">
        <f>'5.0 Calc│Forecast Projects'!A27</f>
        <v>15</v>
      </c>
      <c r="B27" s="7" t="str">
        <f>'5.1 Calc│$ million'!B27</f>
        <v>Pit installation on LV03 bypass valves on T33</v>
      </c>
      <c r="C27" s="7">
        <f>'5.1 Calc│$ million'!C27</f>
        <v>220</v>
      </c>
      <c r="D27" s="7" t="str">
        <f>'5.0 Calc│Forecast Projects'!E27</f>
        <v>VTS</v>
      </c>
      <c r="E27" s="22">
        <f>IFERROR(VLOOKUP(D27,'3.2 Input│Other'!$A$18:$B$21,2,FALSE),0)</f>
        <v>1</v>
      </c>
      <c r="G27" s="23">
        <f>'5.1 Calc│$ million'!G27*'5.2 Calc│VTS'!$E27</f>
        <v>0</v>
      </c>
      <c r="H27" s="23">
        <f>'5.1 Calc│$ million'!H27*'5.2 Calc│VTS'!$E27</f>
        <v>0</v>
      </c>
      <c r="I27" s="23">
        <f>'5.1 Calc│$ million'!I27*'5.2 Calc│VTS'!$E27</f>
        <v>0.23085999999999998</v>
      </c>
      <c r="J27" s="23">
        <f>'5.1 Calc│$ million'!J27*'5.2 Calc│VTS'!$E27</f>
        <v>0</v>
      </c>
      <c r="K27" s="23">
        <f>'5.1 Calc│$ million'!K27*'5.2 Calc│VTS'!$E27</f>
        <v>0</v>
      </c>
    </row>
    <row r="28" spans="1:11" x14ac:dyDescent="0.25">
      <c r="A28" s="7">
        <f>'5.0 Calc│Forecast Projects'!A28</f>
        <v>16</v>
      </c>
      <c r="B28" s="7" t="str">
        <f>'5.1 Calc│$ million'!B28</f>
        <v>Dandenong water supply &amp; fire main modification</v>
      </c>
      <c r="C28" s="7">
        <f>'5.1 Calc│$ million'!C28</f>
        <v>223</v>
      </c>
      <c r="D28" s="7" t="str">
        <f>'5.0 Calc│Forecast Projects'!E28</f>
        <v>Victoria</v>
      </c>
      <c r="E28" s="22">
        <f>IFERROR(VLOOKUP(D28,'3.2 Input│Other'!$A$18:$B$21,2,FALSE),0)</f>
        <v>0.92633917077502481</v>
      </c>
      <c r="G28" s="23">
        <f>'5.1 Calc│$ million'!G28*'5.2 Calc│VTS'!$E28</f>
        <v>0.30029915023917436</v>
      </c>
      <c r="H28" s="23">
        <f>'5.1 Calc│$ million'!H28*'5.2 Calc│VTS'!$E28</f>
        <v>0</v>
      </c>
      <c r="I28" s="23">
        <f>'5.1 Calc│$ million'!I28*'5.2 Calc│VTS'!$E28</f>
        <v>0</v>
      </c>
      <c r="J28" s="23">
        <f>'5.1 Calc│$ million'!J28*'5.2 Calc│VTS'!$E28</f>
        <v>0</v>
      </c>
      <c r="K28" s="23">
        <f>'5.1 Calc│$ million'!K28*'5.2 Calc│VTS'!$E28</f>
        <v>0</v>
      </c>
    </row>
    <row r="29" spans="1:11" x14ac:dyDescent="0.25">
      <c r="A29" s="7">
        <f>'5.0 Calc│Forecast Projects'!A29</f>
        <v>17</v>
      </c>
      <c r="B29" s="7" t="str">
        <f>'5.1 Calc│$ million'!B29</f>
        <v>Culcairn Injection Gas Quality equipment</v>
      </c>
      <c r="C29" s="7">
        <f>'5.1 Calc│$ million'!C29</f>
        <v>224</v>
      </c>
      <c r="D29" s="7" t="str">
        <f>'5.0 Calc│Forecast Projects'!E29</f>
        <v>VTS</v>
      </c>
      <c r="E29" s="22">
        <f>IFERROR(VLOOKUP(D29,'3.2 Input│Other'!$A$18:$B$21,2,FALSE),0)</f>
        <v>1</v>
      </c>
      <c r="G29" s="23">
        <f>'5.1 Calc│$ million'!G29*'5.2 Calc│VTS'!$E29</f>
        <v>0.97396039999999984</v>
      </c>
      <c r="H29" s="23">
        <f>'5.1 Calc│$ million'!H29*'5.2 Calc│VTS'!$E29</f>
        <v>0</v>
      </c>
      <c r="I29" s="23">
        <f>'5.1 Calc│$ million'!I29*'5.2 Calc│VTS'!$E29</f>
        <v>0</v>
      </c>
      <c r="J29" s="23">
        <f>'5.1 Calc│$ million'!J29*'5.2 Calc│VTS'!$E29</f>
        <v>0</v>
      </c>
      <c r="K29" s="23">
        <f>'5.1 Calc│$ million'!K29*'5.2 Calc│VTS'!$E29</f>
        <v>0</v>
      </c>
    </row>
    <row r="30" spans="1:11" x14ac:dyDescent="0.25">
      <c r="A30" s="7">
        <f>'5.0 Calc│Forecast Projects'!A30</f>
        <v>18</v>
      </c>
      <c r="B30" s="7" t="str">
        <f>'5.1 Calc│$ million'!B30</f>
        <v>Positioner Replacement</v>
      </c>
      <c r="C30" s="7">
        <f>'5.1 Calc│$ million'!C30</f>
        <v>225</v>
      </c>
      <c r="D30" s="7" t="str">
        <f>'5.0 Calc│Forecast Projects'!E30</f>
        <v>VTS</v>
      </c>
      <c r="E30" s="22">
        <f>IFERROR(VLOOKUP(D30,'3.2 Input│Other'!$A$18:$B$21,2,FALSE),0)</f>
        <v>1</v>
      </c>
      <c r="G30" s="23">
        <f>'5.1 Calc│$ million'!G30*'5.2 Calc│VTS'!$E30</f>
        <v>0.10149495999999997</v>
      </c>
      <c r="H30" s="23">
        <f>'5.1 Calc│$ million'!H30*'5.2 Calc│VTS'!$E30</f>
        <v>0.10149495999999997</v>
      </c>
      <c r="I30" s="23">
        <f>'5.1 Calc│$ million'!I30*'5.2 Calc│VTS'!$E30</f>
        <v>0.10149495999999997</v>
      </c>
      <c r="J30" s="23">
        <f>'5.1 Calc│$ million'!J30*'5.2 Calc│VTS'!$E30</f>
        <v>0.10149495999999997</v>
      </c>
      <c r="K30" s="23">
        <f>'5.1 Calc│$ million'!K30*'5.2 Calc│VTS'!$E30</f>
        <v>0.10149495999999997</v>
      </c>
    </row>
    <row r="31" spans="1:11" x14ac:dyDescent="0.25">
      <c r="A31" s="7">
        <f>'5.0 Calc│Forecast Projects'!A31</f>
        <v>19</v>
      </c>
      <c r="B31" s="7" t="str">
        <f>'5.1 Calc│$ million'!B31</f>
        <v>VTS Safety Management Study aerial photography</v>
      </c>
      <c r="C31" s="7">
        <f>'5.1 Calc│$ million'!C31</f>
        <v>227</v>
      </c>
      <c r="D31" s="7" t="str">
        <f>'5.0 Calc│Forecast Projects'!E31</f>
        <v>VTS</v>
      </c>
      <c r="E31" s="22">
        <f>IFERROR(VLOOKUP(D31,'3.2 Input│Other'!$A$18:$B$21,2,FALSE),0)</f>
        <v>1</v>
      </c>
      <c r="G31" s="23">
        <f>'5.1 Calc│$ million'!G31*'5.2 Calc│VTS'!$E31</f>
        <v>0.1624661261538462</v>
      </c>
      <c r="H31" s="23">
        <f>'5.1 Calc│$ million'!H31*'5.2 Calc│VTS'!$E31</f>
        <v>2.7805938461538462E-3</v>
      </c>
      <c r="I31" s="23">
        <f>'5.1 Calc│$ million'!I31*'5.2 Calc│VTS'!$E31</f>
        <v>0</v>
      </c>
      <c r="J31" s="23">
        <f>'5.1 Calc│$ million'!J31*'5.2 Calc│VTS'!$E31</f>
        <v>0</v>
      </c>
      <c r="K31" s="23">
        <f>'5.1 Calc│$ million'!K31*'5.2 Calc│VTS'!$E31</f>
        <v>0</v>
      </c>
    </row>
    <row r="32" spans="1:11" x14ac:dyDescent="0.25">
      <c r="A32" s="7">
        <f>'5.0 Calc│Forecast Projects'!A32</f>
        <v>20</v>
      </c>
      <c r="B32" s="7" t="str">
        <f>'5.1 Calc│$ million'!B32</f>
        <v>BLP Safety Measures for High Consequence areas-(urban growth, fracture control)</v>
      </c>
      <c r="C32" s="7" t="str">
        <f>'5.1 Calc│$ million'!C32</f>
        <v>230b</v>
      </c>
      <c r="D32" s="7" t="str">
        <f>'5.0 Calc│Forecast Projects'!E32</f>
        <v>VTS</v>
      </c>
      <c r="E32" s="22">
        <f>IFERROR(VLOOKUP(D32,'3.2 Input│Other'!$A$18:$B$21,2,FALSE),0)</f>
        <v>1</v>
      </c>
      <c r="G32" s="23">
        <f>'5.1 Calc│$ million'!G32*'5.2 Calc│VTS'!$E32</f>
        <v>0</v>
      </c>
      <c r="H32" s="23">
        <f>'5.1 Calc│$ million'!H32*'5.2 Calc│VTS'!$E32</f>
        <v>2.492</v>
      </c>
      <c r="I32" s="23">
        <f>'5.1 Calc│$ million'!I32*'5.2 Calc│VTS'!$E32</f>
        <v>0</v>
      </c>
      <c r="J32" s="23">
        <f>'5.1 Calc│$ million'!J32*'5.2 Calc│VTS'!$E32</f>
        <v>0</v>
      </c>
      <c r="K32" s="23">
        <f>'5.1 Calc│$ million'!K32*'5.2 Calc│VTS'!$E32</f>
        <v>1.869</v>
      </c>
    </row>
    <row r="33" spans="1:11" x14ac:dyDescent="0.25">
      <c r="A33" s="7">
        <f>'5.0 Calc│Forecast Projects'!A33</f>
        <v>21</v>
      </c>
      <c r="B33" s="7" t="str">
        <f>'5.1 Calc│$ million'!B33</f>
        <v>WOP Safety Measures for High Consequence areas-(urban growth, fracture control)</v>
      </c>
      <c r="C33" s="7" t="str">
        <f>'5.1 Calc│$ million'!C33</f>
        <v>230c</v>
      </c>
      <c r="D33" s="7" t="str">
        <f>'5.0 Calc│Forecast Projects'!E33</f>
        <v>VTS</v>
      </c>
      <c r="E33" s="22">
        <f>IFERROR(VLOOKUP(D33,'3.2 Input│Other'!$A$18:$B$21,2,FALSE),0)</f>
        <v>1</v>
      </c>
      <c r="G33" s="23">
        <f>'5.1 Calc│$ million'!G33*'5.2 Calc│VTS'!$E33</f>
        <v>1.1199999999999999</v>
      </c>
      <c r="H33" s="23">
        <f>'5.1 Calc│$ million'!H33*'5.2 Calc│VTS'!$E33</f>
        <v>0</v>
      </c>
      <c r="I33" s="23">
        <f>'5.1 Calc│$ million'!I33*'5.2 Calc│VTS'!$E33</f>
        <v>0</v>
      </c>
      <c r="J33" s="23">
        <f>'5.1 Calc│$ million'!J33*'5.2 Calc│VTS'!$E33</f>
        <v>0</v>
      </c>
      <c r="K33" s="23">
        <f>'5.1 Calc│$ million'!K33*'5.2 Calc│VTS'!$E33</f>
        <v>0</v>
      </c>
    </row>
    <row r="34" spans="1:11" x14ac:dyDescent="0.25">
      <c r="A34" s="7">
        <f>'5.0 Calc│Forecast Projects'!A34</f>
        <v>22</v>
      </c>
      <c r="B34" s="7" t="str">
        <f>'5.1 Calc│$ million'!B34</f>
        <v>ILP Safety Measures for High Consequence areas-(urban growth, fracture control)</v>
      </c>
      <c r="C34" s="7" t="str">
        <f>'5.1 Calc│$ million'!C34</f>
        <v>230e</v>
      </c>
      <c r="D34" s="7" t="str">
        <f>'5.0 Calc│Forecast Projects'!E34</f>
        <v>VTS</v>
      </c>
      <c r="E34" s="22">
        <f>IFERROR(VLOOKUP(D34,'3.2 Input│Other'!$A$18:$B$21,2,FALSE),0)</f>
        <v>1</v>
      </c>
      <c r="G34" s="23">
        <f>'5.1 Calc│$ million'!G34*'5.2 Calc│VTS'!$E34</f>
        <v>2.700062666666667E-2</v>
      </c>
      <c r="H34" s="23">
        <f>'5.1 Calc│$ million'!H34*'5.2 Calc│VTS'!$E34</f>
        <v>2.8057293333333337E-2</v>
      </c>
      <c r="I34" s="23">
        <f>'5.1 Calc│$ million'!I34*'5.2 Calc│VTS'!$E34</f>
        <v>0</v>
      </c>
      <c r="J34" s="23">
        <f>'5.1 Calc│$ million'!J34*'5.2 Calc│VTS'!$E34</f>
        <v>0</v>
      </c>
      <c r="K34" s="23">
        <f>'5.1 Calc│$ million'!K34*'5.2 Calc│VTS'!$E34</f>
        <v>0</v>
      </c>
    </row>
    <row r="35" spans="1:11" x14ac:dyDescent="0.25">
      <c r="A35" s="7">
        <f>'5.0 Calc│Forecast Projects'!A35</f>
        <v>23</v>
      </c>
      <c r="B35" s="7" t="str">
        <f>'5.1 Calc│$ million'!B35</f>
        <v>Turbine Overhauls</v>
      </c>
      <c r="C35" s="7">
        <f>'5.1 Calc│$ million'!C35</f>
        <v>235</v>
      </c>
      <c r="D35" s="7" t="str">
        <f>'5.0 Calc│Forecast Projects'!E35</f>
        <v>VTS</v>
      </c>
      <c r="E35" s="22">
        <f>IFERROR(VLOOKUP(D35,'3.2 Input│Other'!$A$18:$B$21,2,FALSE),0)</f>
        <v>1</v>
      </c>
      <c r="G35" s="23">
        <f>'5.1 Calc│$ million'!G35*'5.2 Calc│VTS'!$E35</f>
        <v>0</v>
      </c>
      <c r="H35" s="23">
        <f>'5.1 Calc│$ million'!H35*'5.2 Calc│VTS'!$E35</f>
        <v>0</v>
      </c>
      <c r="I35" s="23">
        <f>'5.1 Calc│$ million'!I35*'5.2 Calc│VTS'!$E35</f>
        <v>0</v>
      </c>
      <c r="J35" s="23">
        <f>'5.1 Calc│$ million'!J35*'5.2 Calc│VTS'!$E35</f>
        <v>1.0045945846153843</v>
      </c>
      <c r="K35" s="23">
        <f>'5.1 Calc│$ million'!K35*'5.2 Calc│VTS'!$E35</f>
        <v>3.5943962153846156</v>
      </c>
    </row>
    <row r="36" spans="1:11" x14ac:dyDescent="0.25">
      <c r="A36" s="7">
        <f>'5.0 Calc│Forecast Projects'!A36</f>
        <v>24</v>
      </c>
      <c r="B36" s="7" t="str">
        <f>'5.1 Calc│$ million'!B36</f>
        <v>Iona CS Automation replacement</v>
      </c>
      <c r="C36" s="7">
        <f>'5.1 Calc│$ million'!C36</f>
        <v>236</v>
      </c>
      <c r="D36" s="7" t="str">
        <f>'5.0 Calc│Forecast Projects'!E36</f>
        <v>VTS</v>
      </c>
      <c r="E36" s="22">
        <f>IFERROR(VLOOKUP(D36,'3.2 Input│Other'!$A$18:$B$21,2,FALSE),0)</f>
        <v>1</v>
      </c>
      <c r="G36" s="23">
        <f>'5.1 Calc│$ million'!G36*'5.2 Calc│VTS'!$E36</f>
        <v>0</v>
      </c>
      <c r="H36" s="23">
        <f>'5.1 Calc│$ million'!H36*'5.2 Calc│VTS'!$E36</f>
        <v>0</v>
      </c>
      <c r="I36" s="23">
        <f>'5.1 Calc│$ million'!I36*'5.2 Calc│VTS'!$E36</f>
        <v>1.1734115400000003</v>
      </c>
      <c r="J36" s="23">
        <f>'5.1 Calc│$ million'!J36*'5.2 Calc│VTS'!$E36</f>
        <v>0</v>
      </c>
      <c r="K36" s="23">
        <f>'5.1 Calc│$ million'!K36*'5.2 Calc│VTS'!$E36</f>
        <v>0</v>
      </c>
    </row>
    <row r="37" spans="1:11" x14ac:dyDescent="0.25">
      <c r="A37" s="7">
        <f>'5.0 Calc│Forecast Projects'!A37</f>
        <v>25</v>
      </c>
      <c r="B37" s="7" t="str">
        <f>'5.1 Calc│$ million'!B37</f>
        <v>GCS Control Room and Unit Enclosure 1,2,3&amp;4 Fire Suppression System</v>
      </c>
      <c r="C37" s="7" t="str">
        <f>'5.1 Calc│$ million'!C37</f>
        <v>237a</v>
      </c>
      <c r="D37" s="7" t="str">
        <f>'5.0 Calc│Forecast Projects'!E37</f>
        <v>VTS</v>
      </c>
      <c r="E37" s="22">
        <f>IFERROR(VLOOKUP(D37,'3.2 Input│Other'!$A$18:$B$21,2,FALSE),0)</f>
        <v>1</v>
      </c>
      <c r="G37" s="23">
        <f>'5.1 Calc│$ million'!G37*'5.2 Calc│VTS'!$E37</f>
        <v>0.26855894729999996</v>
      </c>
      <c r="H37" s="23">
        <f>'5.1 Calc│$ million'!H37*'5.2 Calc│VTS'!$E37</f>
        <v>0</v>
      </c>
      <c r="I37" s="23">
        <f>'5.1 Calc│$ million'!I37*'5.2 Calc│VTS'!$E37</f>
        <v>0</v>
      </c>
      <c r="J37" s="23">
        <f>'5.1 Calc│$ million'!J37*'5.2 Calc│VTS'!$E37</f>
        <v>0</v>
      </c>
      <c r="K37" s="23">
        <f>'5.1 Calc│$ million'!K37*'5.2 Calc│VTS'!$E37</f>
        <v>0</v>
      </c>
    </row>
    <row r="38" spans="1:11" x14ac:dyDescent="0.25">
      <c r="A38" s="7">
        <f>'5.0 Calc│Forecast Projects'!A38</f>
        <v>26</v>
      </c>
      <c r="B38" s="7" t="str">
        <f>'5.1 Calc│$ million'!B38</f>
        <v>BCS MCC Room Fire Suppression System</v>
      </c>
      <c r="C38" s="7" t="str">
        <f>'5.1 Calc│$ million'!C38</f>
        <v>237b</v>
      </c>
      <c r="D38" s="7" t="str">
        <f>'5.0 Calc│Forecast Projects'!E38</f>
        <v>VTS</v>
      </c>
      <c r="E38" s="22">
        <f>IFERROR(VLOOKUP(D38,'3.2 Input│Other'!$A$18:$B$21,2,FALSE),0)</f>
        <v>1</v>
      </c>
      <c r="G38" s="23">
        <f>'5.1 Calc│$ million'!G38*'5.2 Calc│VTS'!$E38</f>
        <v>0</v>
      </c>
      <c r="H38" s="23">
        <f>'5.1 Calc│$ million'!H38*'5.2 Calc│VTS'!$E38</f>
        <v>0</v>
      </c>
      <c r="I38" s="23">
        <f>'5.1 Calc│$ million'!I38*'5.2 Calc│VTS'!$E38</f>
        <v>0.26855894729999996</v>
      </c>
      <c r="J38" s="23">
        <f>'5.1 Calc│$ million'!J38*'5.2 Calc│VTS'!$E38</f>
        <v>0</v>
      </c>
      <c r="K38" s="23">
        <f>'5.1 Calc│$ million'!K38*'5.2 Calc│VTS'!$E38</f>
        <v>0</v>
      </c>
    </row>
    <row r="39" spans="1:11" x14ac:dyDescent="0.25">
      <c r="A39" s="7">
        <f>'5.0 Calc│Forecast Projects'!A39</f>
        <v>27</v>
      </c>
      <c r="B39" s="7" t="str">
        <f>'5.1 Calc│$ million'!B39</f>
        <v>Iona CS Control Room and Unit Enclosure Fire Suppression System</v>
      </c>
      <c r="C39" s="7" t="str">
        <f>'5.1 Calc│$ million'!C39</f>
        <v>237d</v>
      </c>
      <c r="D39" s="7" t="str">
        <f>'5.0 Calc│Forecast Projects'!E39</f>
        <v>VTS</v>
      </c>
      <c r="E39" s="22">
        <f>IFERROR(VLOOKUP(D39,'3.2 Input│Other'!$A$18:$B$21,2,FALSE),0)</f>
        <v>1</v>
      </c>
      <c r="G39" s="23">
        <f>'5.1 Calc│$ million'!G39*'5.2 Calc│VTS'!$E39</f>
        <v>0</v>
      </c>
      <c r="H39" s="23">
        <f>'5.1 Calc│$ million'!H39*'5.2 Calc│VTS'!$E39</f>
        <v>0</v>
      </c>
      <c r="I39" s="23">
        <f>'5.1 Calc│$ million'!I39*'5.2 Calc│VTS'!$E39</f>
        <v>0</v>
      </c>
      <c r="J39" s="23">
        <f>'5.1 Calc│$ million'!J39*'5.2 Calc│VTS'!$E39</f>
        <v>0.26855894729999996</v>
      </c>
      <c r="K39" s="23">
        <f>'5.1 Calc│$ million'!K39*'5.2 Calc│VTS'!$E39</f>
        <v>0</v>
      </c>
    </row>
    <row r="40" spans="1:11" x14ac:dyDescent="0.25">
      <c r="A40" s="7">
        <f>'5.0 Calc│Forecast Projects'!A40</f>
        <v>28</v>
      </c>
      <c r="B40" s="7" t="str">
        <f>'5.1 Calc│$ million'!B40</f>
        <v>Lara City Gate Control Hut Fire Suppression System</v>
      </c>
      <c r="C40" s="7" t="str">
        <f>'5.1 Calc│$ million'!C40</f>
        <v>237e</v>
      </c>
      <c r="D40" s="7" t="str">
        <f>'5.0 Calc│Forecast Projects'!E40</f>
        <v>VTS</v>
      </c>
      <c r="E40" s="22">
        <f>IFERROR(VLOOKUP(D40,'3.2 Input│Other'!$A$18:$B$21,2,FALSE),0)</f>
        <v>1</v>
      </c>
      <c r="G40" s="23">
        <f>'5.1 Calc│$ million'!G40*'5.2 Calc│VTS'!$E40</f>
        <v>0</v>
      </c>
      <c r="H40" s="23">
        <f>'5.1 Calc│$ million'!H40*'5.2 Calc│VTS'!$E40</f>
        <v>0</v>
      </c>
      <c r="I40" s="23">
        <f>'5.1 Calc│$ million'!I40*'5.2 Calc│VTS'!$E40</f>
        <v>0</v>
      </c>
      <c r="J40" s="23">
        <f>'5.1 Calc│$ million'!J40*'5.2 Calc│VTS'!$E40</f>
        <v>0</v>
      </c>
      <c r="K40" s="23">
        <f>'5.1 Calc│$ million'!K40*'5.2 Calc│VTS'!$E40</f>
        <v>8.2002731999999981E-2</v>
      </c>
    </row>
    <row r="41" spans="1:11" x14ac:dyDescent="0.25">
      <c r="A41" s="7">
        <f>'5.0 Calc│Forecast Projects'!A41</f>
        <v>29</v>
      </c>
      <c r="B41" s="7" t="str">
        <f>'5.1 Calc│$ million'!B41</f>
        <v>BCS Control Room Fire Suppression System</v>
      </c>
      <c r="C41" s="7" t="str">
        <f>'5.1 Calc│$ million'!C41</f>
        <v>237f</v>
      </c>
      <c r="D41" s="7" t="str">
        <f>'5.0 Calc│Forecast Projects'!E41</f>
        <v>VTS</v>
      </c>
      <c r="E41" s="22">
        <f>IFERROR(VLOOKUP(D41,'3.2 Input│Other'!$A$18:$B$21,2,FALSE),0)</f>
        <v>1</v>
      </c>
      <c r="G41" s="23">
        <f>'5.1 Calc│$ million'!G41*'5.2 Calc│VTS'!$E41</f>
        <v>0</v>
      </c>
      <c r="H41" s="23">
        <f>'5.1 Calc│$ million'!H41*'5.2 Calc│VTS'!$E41</f>
        <v>0</v>
      </c>
      <c r="I41" s="23">
        <f>'5.1 Calc│$ million'!I41*'5.2 Calc│VTS'!$E41</f>
        <v>0</v>
      </c>
      <c r="J41" s="23">
        <f>'5.1 Calc│$ million'!J41*'5.2 Calc│VTS'!$E41</f>
        <v>0</v>
      </c>
      <c r="K41" s="23">
        <f>'5.1 Calc│$ million'!K41*'5.2 Calc│VTS'!$E41</f>
        <v>8.2002731999999981E-2</v>
      </c>
    </row>
    <row r="42" spans="1:11" x14ac:dyDescent="0.25">
      <c r="A42" s="7">
        <f>'5.0 Calc│Forecast Projects'!A42</f>
        <v>30</v>
      </c>
      <c r="B42" s="7" t="str">
        <f>'5.1 Calc│$ million'!B42</f>
        <v>Emergency- BA escape sets</v>
      </c>
      <c r="C42" s="7" t="str">
        <f>'5.1 Calc│$ million'!C42</f>
        <v>239a</v>
      </c>
      <c r="D42" s="7" t="str">
        <f>'5.0 Calc│Forecast Projects'!E42</f>
        <v>Victoria</v>
      </c>
      <c r="E42" s="22">
        <f>IFERROR(VLOOKUP(D42,'3.2 Input│Other'!$A$18:$B$21,2,FALSE),0)</f>
        <v>0.92633917077502481</v>
      </c>
      <c r="G42" s="23">
        <f>'5.1 Calc│$ million'!G42*'5.2 Calc│VTS'!$E42</f>
        <v>1.76778120922686E-2</v>
      </c>
      <c r="H42" s="23">
        <f>'5.1 Calc│$ million'!H42*'5.2 Calc│VTS'!$E42</f>
        <v>0</v>
      </c>
      <c r="I42" s="23">
        <f>'5.1 Calc│$ million'!I42*'5.2 Calc│VTS'!$E42</f>
        <v>0</v>
      </c>
      <c r="J42" s="23">
        <f>'5.1 Calc│$ million'!J42*'5.2 Calc│VTS'!$E42</f>
        <v>0</v>
      </c>
      <c r="K42" s="23">
        <f>'5.1 Calc│$ million'!K42*'5.2 Calc│VTS'!$E42</f>
        <v>0</v>
      </c>
    </row>
    <row r="43" spans="1:11" x14ac:dyDescent="0.25">
      <c r="A43" s="7">
        <f>'5.0 Calc│Forecast Projects'!A43</f>
        <v>31</v>
      </c>
      <c r="B43" s="7" t="str">
        <f>'5.1 Calc│$ million'!B43</f>
        <v>Emergency- Response Equipment</v>
      </c>
      <c r="C43" s="7" t="str">
        <f>'5.1 Calc│$ million'!C43</f>
        <v>239b</v>
      </c>
      <c r="D43" s="7" t="str">
        <f>'5.0 Calc│Forecast Projects'!E43</f>
        <v>Victoria</v>
      </c>
      <c r="E43" s="22">
        <f>IFERROR(VLOOKUP(D43,'3.2 Input│Other'!$A$18:$B$21,2,FALSE),0)</f>
        <v>0.92633917077502481</v>
      </c>
      <c r="G43" s="23">
        <f>'5.1 Calc│$ million'!G43*'5.2 Calc│VTS'!$E43</f>
        <v>0.25780863943992682</v>
      </c>
      <c r="H43" s="23">
        <f>'5.1 Calc│$ million'!H43*'5.2 Calc│VTS'!$E43</f>
        <v>0.25780863943992682</v>
      </c>
      <c r="I43" s="23">
        <f>'5.1 Calc│$ million'!I43*'5.2 Calc│VTS'!$E43</f>
        <v>0.25780863943992682</v>
      </c>
      <c r="J43" s="23">
        <f>'5.1 Calc│$ million'!J43*'5.2 Calc│VTS'!$E43</f>
        <v>0.25780863943992682</v>
      </c>
      <c r="K43" s="23">
        <f>'5.1 Calc│$ million'!K43*'5.2 Calc│VTS'!$E43</f>
        <v>0.25780863943992682</v>
      </c>
    </row>
    <row r="44" spans="1:11" x14ac:dyDescent="0.25">
      <c r="A44" s="7">
        <f>'5.0 Calc│Forecast Projects'!A44</f>
        <v>32</v>
      </c>
      <c r="B44" s="7" t="str">
        <f>'5.1 Calc│$ million'!B44</f>
        <v>Emergency- Spark Proof tools</v>
      </c>
      <c r="C44" s="7" t="str">
        <f>'5.1 Calc│$ million'!C44</f>
        <v>239c</v>
      </c>
      <c r="D44" s="7" t="str">
        <f>'5.0 Calc│Forecast Projects'!E44</f>
        <v>Victoria</v>
      </c>
      <c r="E44" s="22">
        <f>IFERROR(VLOOKUP(D44,'3.2 Input│Other'!$A$18:$B$21,2,FALSE),0)</f>
        <v>0.92633917077502481</v>
      </c>
      <c r="G44" s="23">
        <f>'5.1 Calc│$ million'!G44*'5.2 Calc│VTS'!$E44</f>
        <v>1.8022854906598878E-3</v>
      </c>
      <c r="H44" s="23">
        <f>'5.1 Calc│$ million'!H44*'5.2 Calc│VTS'!$E44</f>
        <v>1.8022854906598878E-3</v>
      </c>
      <c r="I44" s="23">
        <f>'5.1 Calc│$ million'!I44*'5.2 Calc│VTS'!$E44</f>
        <v>1.8022854906598878E-3</v>
      </c>
      <c r="J44" s="23">
        <f>'5.1 Calc│$ million'!J44*'5.2 Calc│VTS'!$E44</f>
        <v>1.8022854906598878E-3</v>
      </c>
      <c r="K44" s="23">
        <f>'5.1 Calc│$ million'!K44*'5.2 Calc│VTS'!$E44</f>
        <v>1.8022854906598878E-3</v>
      </c>
    </row>
    <row r="45" spans="1:11" x14ac:dyDescent="0.25">
      <c r="A45" s="7">
        <f>'5.0 Calc│Forecast Projects'!A45</f>
        <v>33</v>
      </c>
      <c r="B45" s="7" t="str">
        <f>'5.1 Calc│$ million'!B45</f>
        <v>Emergency - fully equipped caravan</v>
      </c>
      <c r="C45" s="7" t="str">
        <f>'5.1 Calc│$ million'!C45</f>
        <v>239d</v>
      </c>
      <c r="D45" s="7" t="str">
        <f>'5.0 Calc│Forecast Projects'!E45</f>
        <v>Victoria</v>
      </c>
      <c r="E45" s="22">
        <f>IFERROR(VLOOKUP(D45,'3.2 Input│Other'!$A$18:$B$21,2,FALSE),0)</f>
        <v>0.92633917077502481</v>
      </c>
      <c r="G45" s="23">
        <f>'5.1 Calc│$ million'!G45*'5.2 Calc│VTS'!$E45</f>
        <v>0</v>
      </c>
      <c r="H45" s="23">
        <f>'5.1 Calc│$ million'!H45*'5.2 Calc│VTS'!$E45</f>
        <v>0</v>
      </c>
      <c r="I45" s="23">
        <f>'5.1 Calc│$ million'!I45*'5.2 Calc│VTS'!$E45</f>
        <v>9.9931987600536426E-2</v>
      </c>
      <c r="J45" s="23">
        <f>'5.1 Calc│$ million'!J45*'5.2 Calc│VTS'!$E45</f>
        <v>0</v>
      </c>
      <c r="K45" s="23">
        <f>'5.1 Calc│$ million'!K45*'5.2 Calc│VTS'!$E45</f>
        <v>0</v>
      </c>
    </row>
    <row r="46" spans="1:11" x14ac:dyDescent="0.25">
      <c r="A46" s="7">
        <f>'5.0 Calc│Forecast Projects'!A46</f>
        <v>34</v>
      </c>
      <c r="B46" s="7" t="str">
        <f>'5.1 Calc│$ million'!B46</f>
        <v>Emergency diesel fuel storage</v>
      </c>
      <c r="C46" s="7" t="str">
        <f>'5.1 Calc│$ million'!C46</f>
        <v>239e</v>
      </c>
      <c r="D46" s="7" t="str">
        <f>'5.0 Calc│Forecast Projects'!E46</f>
        <v>Victoria</v>
      </c>
      <c r="E46" s="22">
        <f>IFERROR(VLOOKUP(D46,'3.2 Input│Other'!$A$18:$B$21,2,FALSE),0)</f>
        <v>0.92633917077502481</v>
      </c>
      <c r="G46" s="23">
        <f>'5.1 Calc│$ million'!G46*'5.2 Calc│VTS'!$E46</f>
        <v>0</v>
      </c>
      <c r="H46" s="23">
        <f>'5.1 Calc│$ million'!H46*'5.2 Calc│VTS'!$E46</f>
        <v>0</v>
      </c>
      <c r="I46" s="23">
        <f>'5.1 Calc│$ million'!I46*'5.2 Calc│VTS'!$E46</f>
        <v>0</v>
      </c>
      <c r="J46" s="23">
        <f>'5.1 Calc│$ million'!J46*'5.2 Calc│VTS'!$E46</f>
        <v>0.11403961442150443</v>
      </c>
      <c r="K46" s="23">
        <f>'5.1 Calc│$ million'!K46*'5.2 Calc│VTS'!$E46</f>
        <v>0</v>
      </c>
    </row>
    <row r="47" spans="1:11" x14ac:dyDescent="0.25">
      <c r="A47" s="7">
        <f>'5.0 Calc│Forecast Projects'!A47</f>
        <v>35</v>
      </c>
      <c r="B47" s="7" t="str">
        <f>'5.1 Calc│$ million'!B47</f>
        <v>Vent stack for CL600 &amp; 900 pipeline</v>
      </c>
      <c r="C47" s="7">
        <f>'5.1 Calc│$ million'!C47</f>
        <v>240</v>
      </c>
      <c r="D47" s="7" t="str">
        <f>'5.0 Calc│Forecast Projects'!E47</f>
        <v>VTS</v>
      </c>
      <c r="E47" s="22">
        <f>IFERROR(VLOOKUP(D47,'3.2 Input│Other'!$A$18:$B$21,2,FALSE),0)</f>
        <v>1</v>
      </c>
      <c r="G47" s="23">
        <f>'5.1 Calc│$ million'!G47*'5.2 Calc│VTS'!$E47</f>
        <v>0.21033983999999994</v>
      </c>
      <c r="H47" s="23">
        <f>'5.1 Calc│$ million'!H47*'5.2 Calc│VTS'!$E47</f>
        <v>0</v>
      </c>
      <c r="I47" s="23">
        <f>'5.1 Calc│$ million'!I47*'5.2 Calc│VTS'!$E47</f>
        <v>0</v>
      </c>
      <c r="J47" s="23">
        <f>'5.1 Calc│$ million'!J47*'5.2 Calc│VTS'!$E47</f>
        <v>0</v>
      </c>
      <c r="K47" s="23">
        <f>'5.1 Calc│$ million'!K47*'5.2 Calc│VTS'!$E47</f>
        <v>0</v>
      </c>
    </row>
    <row r="48" spans="1:11" x14ac:dyDescent="0.25">
      <c r="A48" s="7">
        <f>'5.0 Calc│Forecast Projects'!A48</f>
        <v>36</v>
      </c>
      <c r="B48" s="7" t="str">
        <f>'5.1 Calc│$ million'!B48</f>
        <v>Remote CP/critical drainage bond monitoring</v>
      </c>
      <c r="C48" s="7">
        <f>'5.1 Calc│$ million'!C48</f>
        <v>241</v>
      </c>
      <c r="D48" s="7" t="str">
        <f>'5.0 Calc│Forecast Projects'!E48</f>
        <v>VTS</v>
      </c>
      <c r="E48" s="22">
        <f>IFERROR(VLOOKUP(D48,'3.2 Input│Other'!$A$18:$B$21,2,FALSE),0)</f>
        <v>1</v>
      </c>
      <c r="G48" s="23">
        <f>'5.1 Calc│$ million'!G48*'5.2 Calc│VTS'!$E48</f>
        <v>0.57305377777777777</v>
      </c>
      <c r="H48" s="23">
        <f>'5.1 Calc│$ million'!H48*'5.2 Calc│VTS'!$E48</f>
        <v>6.0456555555555569E-2</v>
      </c>
      <c r="I48" s="23">
        <f>'5.1 Calc│$ million'!I48*'5.2 Calc│VTS'!$E48</f>
        <v>6.0456555555555569E-2</v>
      </c>
      <c r="J48" s="23">
        <f>'5.1 Calc│$ million'!J48*'5.2 Calc│VTS'!$E48</f>
        <v>6.0456555555555569E-2</v>
      </c>
      <c r="K48" s="23">
        <f>'5.1 Calc│$ million'!K48*'5.2 Calc│VTS'!$E48</f>
        <v>6.0456555555555569E-2</v>
      </c>
    </row>
    <row r="49" spans="1:11" x14ac:dyDescent="0.25">
      <c r="A49" s="7">
        <f>'5.0 Calc│Forecast Projects'!A49</f>
        <v>37</v>
      </c>
      <c r="B49" s="7" t="str">
        <f>'5.1 Calc│$ million'!B49</f>
        <v>BCG Un-regulated Bypass Upgrade</v>
      </c>
      <c r="C49" s="7">
        <f>'5.1 Calc│$ million'!C49</f>
        <v>242</v>
      </c>
      <c r="D49" s="7" t="str">
        <f>'5.0 Calc│Forecast Projects'!E49</f>
        <v>VTS</v>
      </c>
      <c r="E49" s="22">
        <f>IFERROR(VLOOKUP(D49,'3.2 Input│Other'!$A$18:$B$21,2,FALSE),0)</f>
        <v>1</v>
      </c>
      <c r="G49" s="23">
        <f>'5.1 Calc│$ million'!G49*'5.2 Calc│VTS'!$E49</f>
        <v>0</v>
      </c>
      <c r="H49" s="23">
        <f>'5.1 Calc│$ million'!H49*'5.2 Calc│VTS'!$E49</f>
        <v>0</v>
      </c>
      <c r="I49" s="23">
        <f>'5.1 Calc│$ million'!I49*'5.2 Calc│VTS'!$E49</f>
        <v>0.34234623999999997</v>
      </c>
      <c r="J49" s="23">
        <f>'5.1 Calc│$ million'!J49*'5.2 Calc│VTS'!$E49</f>
        <v>0</v>
      </c>
      <c r="K49" s="23">
        <f>'5.1 Calc│$ million'!K49*'5.2 Calc│VTS'!$E49</f>
        <v>0</v>
      </c>
    </row>
    <row r="50" spans="1:11" x14ac:dyDescent="0.25">
      <c r="A50" s="7">
        <f>'5.0 Calc│Forecast Projects'!A50</f>
        <v>38</v>
      </c>
      <c r="B50" s="7" t="str">
        <f>'5.1 Calc│$ million'!B50</f>
        <v>Security - Physical</v>
      </c>
      <c r="C50" s="7">
        <f>'5.1 Calc│$ million'!C50</f>
        <v>243</v>
      </c>
      <c r="D50" s="7" t="str">
        <f>'5.0 Calc│Forecast Projects'!E50</f>
        <v>Victoria</v>
      </c>
      <c r="E50" s="22">
        <f>IFERROR(VLOOKUP(D50,'3.2 Input│Other'!$A$18:$B$21,2,FALSE),0)</f>
        <v>0.92633917077502481</v>
      </c>
      <c r="G50" s="23">
        <f>'5.1 Calc│$ million'!G50*'5.2 Calc│VTS'!$E50</f>
        <v>0.33833276909142845</v>
      </c>
      <c r="H50" s="23">
        <f>'5.1 Calc│$ million'!H50*'5.2 Calc│VTS'!$E50</f>
        <v>0.33833276909142845</v>
      </c>
      <c r="I50" s="23">
        <f>'5.1 Calc│$ million'!I50*'5.2 Calc│VTS'!$E50</f>
        <v>0.33833276909142845</v>
      </c>
      <c r="J50" s="23">
        <f>'5.1 Calc│$ million'!J50*'5.2 Calc│VTS'!$E50</f>
        <v>0.33833276909142845</v>
      </c>
      <c r="K50" s="23">
        <f>'5.1 Calc│$ million'!K50*'5.2 Calc│VTS'!$E50</f>
        <v>0.33833276909142845</v>
      </c>
    </row>
    <row r="51" spans="1:11" x14ac:dyDescent="0.25">
      <c r="A51" s="7">
        <f>'5.0 Calc│Forecast Projects'!A51</f>
        <v>39</v>
      </c>
      <c r="B51" s="7" t="str">
        <f>'5.1 Calc│$ million'!B51</f>
        <v>CP - Cathodic Protection Replacement</v>
      </c>
      <c r="C51" s="7">
        <f>'5.1 Calc│$ million'!C51</f>
        <v>244</v>
      </c>
      <c r="D51" s="7" t="str">
        <f>'5.0 Calc│Forecast Projects'!E51</f>
        <v>VTS</v>
      </c>
      <c r="E51" s="22">
        <f>IFERROR(VLOOKUP(D51,'3.2 Input│Other'!$A$18:$B$21,2,FALSE),0)</f>
        <v>1</v>
      </c>
      <c r="G51" s="23">
        <f>'5.1 Calc│$ million'!G51*'5.2 Calc│VTS'!$E51</f>
        <v>0.23246438400000005</v>
      </c>
      <c r="H51" s="23">
        <f>'5.1 Calc│$ million'!H51*'5.2 Calc│VTS'!$E51</f>
        <v>0.23246438400000005</v>
      </c>
      <c r="I51" s="23">
        <f>'5.1 Calc│$ million'!I51*'5.2 Calc│VTS'!$E51</f>
        <v>0.23246438400000005</v>
      </c>
      <c r="J51" s="23">
        <f>'5.1 Calc│$ million'!J51*'5.2 Calc│VTS'!$E51</f>
        <v>0.23246438400000005</v>
      </c>
      <c r="K51" s="23">
        <f>'5.1 Calc│$ million'!K51*'5.2 Calc│VTS'!$E51</f>
        <v>0.23246438400000005</v>
      </c>
    </row>
    <row r="52" spans="1:11" x14ac:dyDescent="0.25">
      <c r="A52" s="7">
        <f>'5.0 Calc│Forecast Projects'!A52</f>
        <v>40</v>
      </c>
      <c r="B52" s="7" t="str">
        <f>'5.1 Calc│$ million'!B52</f>
        <v>Equipment - Gas Detectors</v>
      </c>
      <c r="C52" s="7">
        <f>'5.1 Calc│$ million'!C52</f>
        <v>245</v>
      </c>
      <c r="D52" s="7" t="str">
        <f>'5.0 Calc│Forecast Projects'!E52</f>
        <v>Victoria</v>
      </c>
      <c r="E52" s="22">
        <f>IFERROR(VLOOKUP(D52,'3.2 Input│Other'!$A$18:$B$21,2,FALSE),0)</f>
        <v>0.92633917077502481</v>
      </c>
      <c r="G52" s="23">
        <f>'5.1 Calc│$ million'!G52*'5.2 Calc│VTS'!$E52</f>
        <v>0</v>
      </c>
      <c r="H52" s="23">
        <f>'5.1 Calc│$ million'!H52*'5.2 Calc│VTS'!$E52</f>
        <v>0</v>
      </c>
      <c r="I52" s="23">
        <f>'5.1 Calc│$ million'!I52*'5.2 Calc│VTS'!$E52</f>
        <v>2.3158479269375618E-2</v>
      </c>
      <c r="J52" s="23">
        <f>'5.1 Calc│$ million'!J52*'5.2 Calc│VTS'!$E52</f>
        <v>2.3158479269375618E-2</v>
      </c>
      <c r="K52" s="23">
        <f>'5.1 Calc│$ million'!K52*'5.2 Calc│VTS'!$E52</f>
        <v>0</v>
      </c>
    </row>
    <row r="53" spans="1:11" x14ac:dyDescent="0.25">
      <c r="A53" s="7">
        <f>'5.0 Calc│Forecast Projects'!A53</f>
        <v>41</v>
      </c>
      <c r="B53" s="7" t="str">
        <f>'5.1 Calc│$ million'!B53</f>
        <v>Regulator Upgrade - Lara pneumatic control system upgrade</v>
      </c>
      <c r="C53" s="7">
        <f>'5.1 Calc│$ million'!C53</f>
        <v>247</v>
      </c>
      <c r="D53" s="7" t="str">
        <f>'5.0 Calc│Forecast Projects'!E53</f>
        <v>VTS</v>
      </c>
      <c r="E53" s="22">
        <f>IFERROR(VLOOKUP(D53,'3.2 Input│Other'!$A$18:$B$21,2,FALSE),0)</f>
        <v>1</v>
      </c>
      <c r="G53" s="23">
        <f>'5.1 Calc│$ million'!G53*'5.2 Calc│VTS'!$E53</f>
        <v>0</v>
      </c>
      <c r="H53" s="23">
        <f>'5.1 Calc│$ million'!H53*'5.2 Calc│VTS'!$E53</f>
        <v>0.61925779999999997</v>
      </c>
      <c r="I53" s="23">
        <f>'5.1 Calc│$ million'!I53*'5.2 Calc│VTS'!$E53</f>
        <v>0</v>
      </c>
      <c r="J53" s="23">
        <f>'5.1 Calc│$ million'!J53*'5.2 Calc│VTS'!$E53</f>
        <v>0</v>
      </c>
      <c r="K53" s="23">
        <f>'5.1 Calc│$ million'!K53*'5.2 Calc│VTS'!$E53</f>
        <v>0</v>
      </c>
    </row>
    <row r="54" spans="1:11" x14ac:dyDescent="0.25">
      <c r="A54" s="7">
        <f>'5.0 Calc│Forecast Projects'!A54</f>
        <v>42</v>
      </c>
      <c r="B54" s="7" t="str">
        <f>'5.1 Calc│$ million'!B54</f>
        <v xml:space="preserve">Hazardous Area Rectification </v>
      </c>
      <c r="C54" s="7">
        <f>'5.1 Calc│$ million'!C54</f>
        <v>249</v>
      </c>
      <c r="D54" s="7" t="str">
        <f>'5.0 Calc│Forecast Projects'!E54</f>
        <v>VTS</v>
      </c>
      <c r="E54" s="22">
        <f>IFERROR(VLOOKUP(D54,'3.2 Input│Other'!$A$18:$B$21,2,FALSE),0)</f>
        <v>1</v>
      </c>
      <c r="G54" s="23">
        <f>'5.1 Calc│$ million'!G54*'5.2 Calc│VTS'!$E54</f>
        <v>0.17800000000000002</v>
      </c>
      <c r="H54" s="23">
        <f>'5.1 Calc│$ million'!H54*'5.2 Calc│VTS'!$E54</f>
        <v>0.17800000000000002</v>
      </c>
      <c r="I54" s="23">
        <f>'5.1 Calc│$ million'!I54*'5.2 Calc│VTS'!$E54</f>
        <v>0.17800000000000002</v>
      </c>
      <c r="J54" s="23">
        <f>'5.1 Calc│$ million'!J54*'5.2 Calc│VTS'!$E54</f>
        <v>0.17800000000000002</v>
      </c>
      <c r="K54" s="23">
        <f>'5.1 Calc│$ million'!K54*'5.2 Calc│VTS'!$E54</f>
        <v>0.17800000000000002</v>
      </c>
    </row>
    <row r="55" spans="1:11" x14ac:dyDescent="0.25">
      <c r="A55" s="7">
        <f>'5.0 Calc│Forecast Projects'!A55</f>
        <v>43</v>
      </c>
      <c r="B55" s="7" t="str">
        <f>'5.1 Calc│$ million'!B55</f>
        <v>Actuate MLV's in T1 areas</v>
      </c>
      <c r="C55" s="7">
        <f>'5.1 Calc│$ million'!C55</f>
        <v>250</v>
      </c>
      <c r="D55" s="7" t="str">
        <f>'5.0 Calc│Forecast Projects'!E55</f>
        <v>VTS</v>
      </c>
      <c r="E55" s="22">
        <f>IFERROR(VLOOKUP(D55,'3.2 Input│Other'!$A$18:$B$21,2,FALSE),0)</f>
        <v>1</v>
      </c>
      <c r="G55" s="23">
        <f>'5.1 Calc│$ million'!G55*'5.2 Calc│VTS'!$E55</f>
        <v>0.95671040000000018</v>
      </c>
      <c r="H55" s="23">
        <f>'5.1 Calc│$ million'!H55*'5.2 Calc│VTS'!$E55</f>
        <v>0.95671040000000018</v>
      </c>
      <c r="I55" s="23">
        <f>'5.1 Calc│$ million'!I55*'5.2 Calc│VTS'!$E55</f>
        <v>0</v>
      </c>
      <c r="J55" s="23">
        <f>'5.1 Calc│$ million'!J55*'5.2 Calc│VTS'!$E55</f>
        <v>0</v>
      </c>
      <c r="K55" s="23">
        <f>'5.1 Calc│$ million'!K55*'5.2 Calc│VTS'!$E55</f>
        <v>0</v>
      </c>
    </row>
    <row r="56" spans="1:11" x14ac:dyDescent="0.25">
      <c r="A56" s="7">
        <f>'5.0 Calc│Forecast Projects'!A56</f>
        <v>44</v>
      </c>
      <c r="B56" s="7" t="str">
        <f>'5.1 Calc│$ million'!B56</f>
        <v>Asbestos removal and replacement</v>
      </c>
      <c r="C56" s="7">
        <f>'5.1 Calc│$ million'!C56</f>
        <v>251</v>
      </c>
      <c r="D56" s="7" t="str">
        <f>'5.0 Calc│Forecast Projects'!E56</f>
        <v>VTS</v>
      </c>
      <c r="E56" s="22">
        <f>IFERROR(VLOOKUP(D56,'3.2 Input│Other'!$A$18:$B$21,2,FALSE),0)</f>
        <v>1</v>
      </c>
      <c r="G56" s="23">
        <f>'5.1 Calc│$ million'!G56*'5.2 Calc│VTS'!$E56</f>
        <v>7.0000000000000007E-2</v>
      </c>
      <c r="H56" s="23">
        <f>'5.1 Calc│$ million'!H56*'5.2 Calc│VTS'!$E56</f>
        <v>7.0000000000000007E-2</v>
      </c>
      <c r="I56" s="23">
        <f>'5.1 Calc│$ million'!I56*'5.2 Calc│VTS'!$E56</f>
        <v>7.0000000000000007E-2</v>
      </c>
      <c r="J56" s="23">
        <f>'5.1 Calc│$ million'!J56*'5.2 Calc│VTS'!$E56</f>
        <v>7.0000000000000007E-2</v>
      </c>
      <c r="K56" s="23">
        <f>'5.1 Calc│$ million'!K56*'5.2 Calc│VTS'!$E56</f>
        <v>7.0000000000000007E-2</v>
      </c>
    </row>
    <row r="57" spans="1:11" x14ac:dyDescent="0.25">
      <c r="A57" s="7">
        <f>'5.0 Calc│Forecast Projects'!A57</f>
        <v>45</v>
      </c>
      <c r="B57" s="7" t="str">
        <f>'5.1 Calc│$ million'!B57</f>
        <v>T33 non-piggable and encased sections (unknown technical solution)</v>
      </c>
      <c r="C57" s="7">
        <f>'5.1 Calc│$ million'!C57</f>
        <v>257</v>
      </c>
      <c r="D57" s="7" t="str">
        <f>'5.0 Calc│Forecast Projects'!E57</f>
        <v>VTS</v>
      </c>
      <c r="E57" s="22">
        <f>IFERROR(VLOOKUP(D57,'3.2 Input│Other'!$A$18:$B$21,2,FALSE),0)</f>
        <v>1</v>
      </c>
      <c r="G57" s="23">
        <f>'5.1 Calc│$ million'!G57*'5.2 Calc│VTS'!$E57</f>
        <v>0.15175904000000001</v>
      </c>
      <c r="H57" s="23">
        <f>'5.1 Calc│$ million'!H57*'5.2 Calc│VTS'!$E57</f>
        <v>0.15175904000000001</v>
      </c>
      <c r="I57" s="23">
        <f>'5.1 Calc│$ million'!I57*'5.2 Calc│VTS'!$E57</f>
        <v>0.15175904000000001</v>
      </c>
      <c r="J57" s="23">
        <f>'5.1 Calc│$ million'!J57*'5.2 Calc│VTS'!$E57</f>
        <v>0.15175904000000001</v>
      </c>
      <c r="K57" s="23">
        <f>'5.1 Calc│$ million'!K57*'5.2 Calc│VTS'!$E57</f>
        <v>0</v>
      </c>
    </row>
    <row r="58" spans="1:11" x14ac:dyDescent="0.25">
      <c r="A58" s="7">
        <f>'5.0 Calc│Forecast Projects'!A58</f>
        <v>46</v>
      </c>
      <c r="B58" s="7" t="str">
        <f>'5.1 Calc│$ million'!B58</f>
        <v>Pigging Program T57 Ballan - Ballarat</v>
      </c>
      <c r="C58" s="7" t="str">
        <f>'5.1 Calc│$ million'!C58</f>
        <v>258a</v>
      </c>
      <c r="D58" s="7" t="str">
        <f>'5.0 Calc│Forecast Projects'!E58</f>
        <v>VTS</v>
      </c>
      <c r="E58" s="22">
        <f>IFERROR(VLOOKUP(D58,'3.2 Input│Other'!$A$18:$B$21,2,FALSE),0)</f>
        <v>1</v>
      </c>
      <c r="G58" s="23">
        <f>'5.1 Calc│$ million'!G58*'5.2 Calc│VTS'!$E58</f>
        <v>0.56476799999999994</v>
      </c>
      <c r="H58" s="23">
        <f>'5.1 Calc│$ million'!H58*'5.2 Calc│VTS'!$E58</f>
        <v>0</v>
      </c>
      <c r="I58" s="23">
        <f>'5.1 Calc│$ million'!I58*'5.2 Calc│VTS'!$E58</f>
        <v>0</v>
      </c>
      <c r="J58" s="23">
        <f>'5.1 Calc│$ million'!J58*'5.2 Calc│VTS'!$E58</f>
        <v>0</v>
      </c>
      <c r="K58" s="23">
        <f>'5.1 Calc│$ million'!K58*'5.2 Calc│VTS'!$E58</f>
        <v>0</v>
      </c>
    </row>
    <row r="59" spans="1:11" x14ac:dyDescent="0.25">
      <c r="A59" s="7">
        <f>'5.0 Calc│Forecast Projects'!A59</f>
        <v>47</v>
      </c>
      <c r="B59" s="7" t="str">
        <f>'5.1 Calc│$ million'!B59</f>
        <v>Pigging Program T62 Derrimut - Sunbury</v>
      </c>
      <c r="C59" s="7" t="str">
        <f>'5.1 Calc│$ million'!C59</f>
        <v>258b</v>
      </c>
      <c r="D59" s="7" t="str">
        <f>'5.0 Calc│Forecast Projects'!E59</f>
        <v>VTS</v>
      </c>
      <c r="E59" s="22">
        <f>IFERROR(VLOOKUP(D59,'3.2 Input│Other'!$A$18:$B$21,2,FALSE),0)</f>
        <v>1</v>
      </c>
      <c r="G59" s="23">
        <f>'5.1 Calc│$ million'!G59*'5.2 Calc│VTS'!$E59</f>
        <v>0.42579968000000001</v>
      </c>
      <c r="H59" s="23">
        <f>'5.1 Calc│$ million'!H59*'5.2 Calc│VTS'!$E59</f>
        <v>0</v>
      </c>
      <c r="I59" s="23">
        <f>'5.1 Calc│$ million'!I59*'5.2 Calc│VTS'!$E59</f>
        <v>0</v>
      </c>
      <c r="J59" s="23">
        <f>'5.1 Calc│$ million'!J59*'5.2 Calc│VTS'!$E59</f>
        <v>0</v>
      </c>
      <c r="K59" s="23">
        <f>'5.1 Calc│$ million'!K59*'5.2 Calc│VTS'!$E59</f>
        <v>0</v>
      </c>
    </row>
    <row r="60" spans="1:11" x14ac:dyDescent="0.25">
      <c r="A60" s="7">
        <f>'5.0 Calc│Forecast Projects'!A60</f>
        <v>48</v>
      </c>
      <c r="B60" s="7" t="str">
        <f>'5.1 Calc│$ million'!B60</f>
        <v>Pigging Program T61 Packenham - Wollert</v>
      </c>
      <c r="C60" s="7" t="str">
        <f>'5.1 Calc│$ million'!C60</f>
        <v>258c</v>
      </c>
      <c r="D60" s="7" t="str">
        <f>'5.0 Calc│Forecast Projects'!E60</f>
        <v>VTS</v>
      </c>
      <c r="E60" s="22">
        <f>IFERROR(VLOOKUP(D60,'3.2 Input│Other'!$A$18:$B$21,2,FALSE),0)</f>
        <v>1</v>
      </c>
      <c r="G60" s="23">
        <f>'5.1 Calc│$ million'!G60*'5.2 Calc│VTS'!$E60</f>
        <v>0</v>
      </c>
      <c r="H60" s="23">
        <f>'5.1 Calc│$ million'!H60*'5.2 Calc│VTS'!$E60</f>
        <v>0.64989695999999997</v>
      </c>
      <c r="I60" s="23">
        <f>'5.1 Calc│$ million'!I60*'5.2 Calc│VTS'!$E60</f>
        <v>0</v>
      </c>
      <c r="J60" s="23">
        <f>'5.1 Calc│$ million'!J60*'5.2 Calc│VTS'!$E60</f>
        <v>0</v>
      </c>
      <c r="K60" s="23">
        <f>'5.1 Calc│$ million'!K60*'5.2 Calc│VTS'!$E60</f>
        <v>0</v>
      </c>
    </row>
    <row r="61" spans="1:11" x14ac:dyDescent="0.25">
      <c r="A61" s="7">
        <f>'5.0 Calc│Forecast Projects'!A61</f>
        <v>49</v>
      </c>
      <c r="B61" s="7" t="str">
        <f>'5.1 Calc│$ million'!B61</f>
        <v>Pigging Program T16 Dandenong – West Melbourne</v>
      </c>
      <c r="C61" s="7" t="str">
        <f>'5.1 Calc│$ million'!C61</f>
        <v>258d</v>
      </c>
      <c r="D61" s="7" t="str">
        <f>'5.0 Calc│Forecast Projects'!E61</f>
        <v>VTS</v>
      </c>
      <c r="E61" s="22">
        <f>IFERROR(VLOOKUP(D61,'3.2 Input│Other'!$A$18:$B$21,2,FALSE),0)</f>
        <v>1</v>
      </c>
      <c r="G61" s="23">
        <f>'5.1 Calc│$ million'!G61*'5.2 Calc│VTS'!$E61</f>
        <v>0</v>
      </c>
      <c r="H61" s="23">
        <f>'5.1 Calc│$ million'!H61*'5.2 Calc│VTS'!$E61</f>
        <v>0</v>
      </c>
      <c r="I61" s="23">
        <f>'5.1 Calc│$ million'!I61*'5.2 Calc│VTS'!$E61</f>
        <v>0</v>
      </c>
      <c r="J61" s="23">
        <f>'5.1 Calc│$ million'!J61*'5.2 Calc│VTS'!$E61</f>
        <v>1.3777689599999998</v>
      </c>
      <c r="K61" s="23">
        <f>'5.1 Calc│$ million'!K61*'5.2 Calc│VTS'!$E61</f>
        <v>0</v>
      </c>
    </row>
    <row r="62" spans="1:11" x14ac:dyDescent="0.25">
      <c r="A62" s="7">
        <f>'5.0 Calc│Forecast Projects'!A62</f>
        <v>50</v>
      </c>
      <c r="B62" s="7" t="str">
        <f>'5.1 Calc│$ million'!B62</f>
        <v>Pigging Program T60 Longford -Dandenong</v>
      </c>
      <c r="C62" s="7" t="str">
        <f>'5.1 Calc│$ million'!C62</f>
        <v>258e</v>
      </c>
      <c r="D62" s="7" t="str">
        <f>'5.0 Calc│Forecast Projects'!E62</f>
        <v>VTS</v>
      </c>
      <c r="E62" s="22">
        <f>IFERROR(VLOOKUP(D62,'3.2 Input│Other'!$A$18:$B$21,2,FALSE),0)</f>
        <v>1</v>
      </c>
      <c r="G62" s="23">
        <f>'5.1 Calc│$ million'!G62*'5.2 Calc│VTS'!$E62</f>
        <v>0</v>
      </c>
      <c r="H62" s="23">
        <f>'5.1 Calc│$ million'!H62*'5.2 Calc│VTS'!$E62</f>
        <v>0</v>
      </c>
      <c r="I62" s="23">
        <f>'5.1 Calc│$ million'!I62*'5.2 Calc│VTS'!$E62</f>
        <v>0</v>
      </c>
      <c r="J62" s="23">
        <f>'5.1 Calc│$ million'!J62*'5.2 Calc│VTS'!$E62</f>
        <v>0</v>
      </c>
      <c r="K62" s="23">
        <f>'5.1 Calc│$ million'!K62*'5.2 Calc│VTS'!$E62</f>
        <v>2.38092288</v>
      </c>
    </row>
    <row r="63" spans="1:11" x14ac:dyDescent="0.25">
      <c r="A63" s="7">
        <f>'5.0 Calc│Forecast Projects'!A63</f>
        <v>51</v>
      </c>
      <c r="B63" s="7" t="str">
        <f>'5.1 Calc│$ million'!B63</f>
        <v>Pigging Program T33 South Melbourne – Brooklyn</v>
      </c>
      <c r="C63" s="7" t="str">
        <f>'5.1 Calc│$ million'!C63</f>
        <v>258f</v>
      </c>
      <c r="D63" s="7" t="str">
        <f>'5.0 Calc│Forecast Projects'!E63</f>
        <v>VTS</v>
      </c>
      <c r="E63" s="22">
        <f>IFERROR(VLOOKUP(D63,'3.2 Input│Other'!$A$18:$B$21,2,FALSE),0)</f>
        <v>1</v>
      </c>
      <c r="G63" s="23">
        <f>'5.1 Calc│$ million'!G63*'5.2 Calc│VTS'!$E63</f>
        <v>0</v>
      </c>
      <c r="H63" s="23">
        <f>'5.1 Calc│$ million'!H63*'5.2 Calc│VTS'!$E63</f>
        <v>0</v>
      </c>
      <c r="I63" s="23">
        <f>'5.1 Calc│$ million'!I63*'5.2 Calc│VTS'!$E63</f>
        <v>0</v>
      </c>
      <c r="J63" s="23">
        <f>'5.1 Calc│$ million'!J63*'5.2 Calc│VTS'!$E63</f>
        <v>1.0236608</v>
      </c>
      <c r="K63" s="23">
        <f>'5.1 Calc│$ million'!K63*'5.2 Calc│VTS'!$E63</f>
        <v>0</v>
      </c>
    </row>
    <row r="64" spans="1:11" x14ac:dyDescent="0.25">
      <c r="A64" s="7">
        <f>'5.0 Calc│Forecast Projects'!A64</f>
        <v>52</v>
      </c>
      <c r="B64" s="7" t="str">
        <f>'5.1 Calc│$ million'!B64</f>
        <v>Pigging Program T66-70 Mt Franklin -Kyneton - Bendigo</v>
      </c>
      <c r="C64" s="7" t="str">
        <f>'5.1 Calc│$ million'!C64</f>
        <v>258i</v>
      </c>
      <c r="D64" s="7" t="str">
        <f>'5.0 Calc│Forecast Projects'!E64</f>
        <v>VTS</v>
      </c>
      <c r="E64" s="22">
        <f>IFERROR(VLOOKUP(D64,'3.2 Input│Other'!$A$18:$B$21,2,FALSE),0)</f>
        <v>1</v>
      </c>
      <c r="G64" s="23">
        <f>'5.1 Calc│$ million'!G64*'5.2 Calc│VTS'!$E64</f>
        <v>0</v>
      </c>
      <c r="H64" s="23">
        <f>'5.1 Calc│$ million'!H64*'5.2 Calc│VTS'!$E64</f>
        <v>0.58733695999999991</v>
      </c>
      <c r="I64" s="23">
        <f>'5.1 Calc│$ million'!I64*'5.2 Calc│VTS'!$E64</f>
        <v>0</v>
      </c>
      <c r="J64" s="23">
        <f>'5.1 Calc│$ million'!J64*'5.2 Calc│VTS'!$E64</f>
        <v>0</v>
      </c>
      <c r="K64" s="23">
        <f>'5.1 Calc│$ million'!K64*'5.2 Calc│VTS'!$E64</f>
        <v>0</v>
      </c>
    </row>
    <row r="65" spans="1:11" x14ac:dyDescent="0.25">
      <c r="A65" s="7">
        <f>'5.0 Calc│Forecast Projects'!A65</f>
        <v>53</v>
      </c>
      <c r="B65" s="7" t="str">
        <f>'5.1 Calc│$ million'!B65</f>
        <v>Pigging Program T75  Wandong - Kyneton</v>
      </c>
      <c r="C65" s="7" t="str">
        <f>'5.1 Calc│$ million'!C65</f>
        <v>258k</v>
      </c>
      <c r="D65" s="7" t="str">
        <f>'5.0 Calc│Forecast Projects'!E65</f>
        <v>VTS</v>
      </c>
      <c r="E65" s="22">
        <f>IFERROR(VLOOKUP(D65,'3.2 Input│Other'!$A$18:$B$21,2,FALSE),0)</f>
        <v>1</v>
      </c>
      <c r="G65" s="23">
        <f>'5.1 Calc│$ million'!G65*'5.2 Calc│VTS'!$E65</f>
        <v>0</v>
      </c>
      <c r="H65" s="23">
        <f>'5.1 Calc│$ million'!H65*'5.2 Calc│VTS'!$E65</f>
        <v>0.52102015999999995</v>
      </c>
      <c r="I65" s="23">
        <f>'5.1 Calc│$ million'!I65*'5.2 Calc│VTS'!$E65</f>
        <v>0</v>
      </c>
      <c r="J65" s="23">
        <f>'5.1 Calc│$ million'!J65*'5.2 Calc│VTS'!$E65</f>
        <v>0</v>
      </c>
      <c r="K65" s="23">
        <f>'5.1 Calc│$ million'!K65*'5.2 Calc│VTS'!$E65</f>
        <v>0</v>
      </c>
    </row>
    <row r="66" spans="1:11" x14ac:dyDescent="0.25">
      <c r="A66" s="7">
        <f>'5.0 Calc│Forecast Projects'!A66</f>
        <v>54</v>
      </c>
      <c r="B66" s="7" t="str">
        <f>'5.1 Calc│$ million'!B66</f>
        <v>Pigging Program T24 Brooklyn - Corio</v>
      </c>
      <c r="C66" s="7" t="str">
        <f>'5.1 Calc│$ million'!C66</f>
        <v>258l</v>
      </c>
      <c r="D66" s="7" t="str">
        <f>'5.0 Calc│Forecast Projects'!E66</f>
        <v>VTS</v>
      </c>
      <c r="E66" s="22">
        <f>IFERROR(VLOOKUP(D66,'3.2 Input│Other'!$A$18:$B$21,2,FALSE),0)</f>
        <v>1</v>
      </c>
      <c r="G66" s="23">
        <f>'5.1 Calc│$ million'!G66*'5.2 Calc│VTS'!$E66</f>
        <v>0</v>
      </c>
      <c r="H66" s="23">
        <f>'5.1 Calc│$ million'!H66*'5.2 Calc│VTS'!$E66</f>
        <v>0</v>
      </c>
      <c r="I66" s="23">
        <f>'5.1 Calc│$ million'!I66*'5.2 Calc│VTS'!$E66</f>
        <v>0</v>
      </c>
      <c r="J66" s="23">
        <f>'5.1 Calc│$ million'!J66*'5.2 Calc│VTS'!$E66</f>
        <v>1.38066304</v>
      </c>
      <c r="K66" s="23">
        <f>'5.1 Calc│$ million'!K66*'5.2 Calc│VTS'!$E66</f>
        <v>0</v>
      </c>
    </row>
    <row r="67" spans="1:11" x14ac:dyDescent="0.25">
      <c r="A67" s="7">
        <f>'5.0 Calc│Forecast Projects'!A67</f>
        <v>55</v>
      </c>
      <c r="B67" s="7" t="str">
        <f>'5.1 Calc│$ million'!B67</f>
        <v>Pigging Program T70 Ballan – Bendigo</v>
      </c>
      <c r="C67" s="7" t="str">
        <f>'5.1 Calc│$ million'!C67</f>
        <v>258m</v>
      </c>
      <c r="D67" s="7" t="str">
        <f>'5.0 Calc│Forecast Projects'!E67</f>
        <v>VTS</v>
      </c>
      <c r="E67" s="22">
        <f>IFERROR(VLOOKUP(D67,'3.2 Input│Other'!$A$18:$B$21,2,FALSE),0)</f>
        <v>1</v>
      </c>
      <c r="G67" s="23">
        <f>'5.1 Calc│$ million'!G67*'5.2 Calc│VTS'!$E67</f>
        <v>0</v>
      </c>
      <c r="H67" s="23">
        <f>'5.1 Calc│$ million'!H67*'5.2 Calc│VTS'!$E67</f>
        <v>0</v>
      </c>
      <c r="I67" s="23">
        <f>'5.1 Calc│$ million'!I67*'5.2 Calc│VTS'!$E67</f>
        <v>0.55597567999999997</v>
      </c>
      <c r="J67" s="23">
        <f>'5.1 Calc│$ million'!J67*'5.2 Calc│VTS'!$E67</f>
        <v>0</v>
      </c>
      <c r="K67" s="23">
        <f>'5.1 Calc│$ million'!K67*'5.2 Calc│VTS'!$E67</f>
        <v>0</v>
      </c>
    </row>
    <row r="68" spans="1:11" x14ac:dyDescent="0.25">
      <c r="A68" s="7">
        <f>'5.0 Calc│Forecast Projects'!A68</f>
        <v>56</v>
      </c>
      <c r="B68" s="7" t="str">
        <f>'5.1 Calc│$ million'!B68</f>
        <v>Pigging Program T60 Longford – Tyers</v>
      </c>
      <c r="C68" s="7" t="str">
        <f>'5.1 Calc│$ million'!C68</f>
        <v>258n</v>
      </c>
      <c r="D68" s="7" t="str">
        <f>'5.0 Calc│Forecast Projects'!E68</f>
        <v>VTS</v>
      </c>
      <c r="E68" s="22">
        <f>IFERROR(VLOOKUP(D68,'3.2 Input│Other'!$A$18:$B$21,2,FALSE),0)</f>
        <v>1</v>
      </c>
      <c r="G68" s="23">
        <f>'5.1 Calc│$ million'!G68*'5.2 Calc│VTS'!$E68</f>
        <v>0</v>
      </c>
      <c r="H68" s="23">
        <f>'5.1 Calc│$ million'!H68*'5.2 Calc│VTS'!$E68</f>
        <v>0</v>
      </c>
      <c r="I68" s="23">
        <f>'5.1 Calc│$ million'!I68*'5.2 Calc│VTS'!$E68</f>
        <v>0</v>
      </c>
      <c r="J68" s="23">
        <f>'5.1 Calc│$ million'!J68*'5.2 Calc│VTS'!$E68</f>
        <v>0</v>
      </c>
      <c r="K68" s="23">
        <f>'5.1 Calc│$ million'!K68*'5.2 Calc│VTS'!$E68</f>
        <v>0.74839808000000008</v>
      </c>
    </row>
    <row r="69" spans="1:11" x14ac:dyDescent="0.25">
      <c r="A69" s="7">
        <f>'5.0 Calc│Forecast Projects'!A69</f>
        <v>57</v>
      </c>
      <c r="B69" s="7" t="str">
        <f>'5.1 Calc│$ million'!B69</f>
        <v>Pigging Program T63 Tyers - Morwell</v>
      </c>
      <c r="C69" s="7" t="str">
        <f>'5.1 Calc│$ million'!C69</f>
        <v>258o</v>
      </c>
      <c r="D69" s="7" t="str">
        <f>'5.0 Calc│Forecast Projects'!E69</f>
        <v>VTS</v>
      </c>
      <c r="E69" s="22">
        <f>IFERROR(VLOOKUP(D69,'3.2 Input│Other'!$A$18:$B$21,2,FALSE),0)</f>
        <v>1</v>
      </c>
      <c r="G69" s="23">
        <f>'5.1 Calc│$ million'!G69*'5.2 Calc│VTS'!$E69</f>
        <v>0</v>
      </c>
      <c r="H69" s="23">
        <f>'5.1 Calc│$ million'!H69*'5.2 Calc│VTS'!$E69</f>
        <v>0</v>
      </c>
      <c r="I69" s="23">
        <f>'5.1 Calc│$ million'!I69*'5.2 Calc│VTS'!$E69</f>
        <v>0</v>
      </c>
      <c r="J69" s="23">
        <f>'5.1 Calc│$ million'!J69*'5.2 Calc│VTS'!$E69</f>
        <v>0.61108863999999996</v>
      </c>
      <c r="K69" s="23">
        <f>'5.1 Calc│$ million'!K69*'5.2 Calc│VTS'!$E69</f>
        <v>0</v>
      </c>
    </row>
    <row r="70" spans="1:11" x14ac:dyDescent="0.25">
      <c r="A70" s="7">
        <f>'5.0 Calc│Forecast Projects'!A70</f>
        <v>58</v>
      </c>
      <c r="B70" s="7" t="str">
        <f>'5.1 Calc│$ million'!B70</f>
        <v>Pigging Program T96 &amp; T98 Chiltern- Rutherglen – Koonoomoo</v>
      </c>
      <c r="C70" s="7" t="str">
        <f>'5.1 Calc│$ million'!C70</f>
        <v>258p</v>
      </c>
      <c r="D70" s="7" t="str">
        <f>'5.0 Calc│Forecast Projects'!E70</f>
        <v>VTS</v>
      </c>
      <c r="E70" s="22">
        <f>IFERROR(VLOOKUP(D70,'3.2 Input│Other'!$A$18:$B$21,2,FALSE),0)</f>
        <v>1</v>
      </c>
      <c r="G70" s="23">
        <f>'5.1 Calc│$ million'!G70*'5.2 Calc│VTS'!$E70</f>
        <v>0</v>
      </c>
      <c r="H70" s="23">
        <f>'5.1 Calc│$ million'!H70*'5.2 Calc│VTS'!$E70</f>
        <v>0</v>
      </c>
      <c r="I70" s="23">
        <f>'5.1 Calc│$ million'!I70*'5.2 Calc│VTS'!$E70</f>
        <v>0</v>
      </c>
      <c r="J70" s="23">
        <f>'5.1 Calc│$ million'!J70*'5.2 Calc│VTS'!$E70</f>
        <v>0</v>
      </c>
      <c r="K70" s="23">
        <f>'5.1 Calc│$ million'!K70*'5.2 Calc│VTS'!$E70</f>
        <v>0.51055104000000007</v>
      </c>
    </row>
    <row r="71" spans="1:11" x14ac:dyDescent="0.25">
      <c r="A71" s="7">
        <f>'5.0 Calc│Forecast Projects'!A71</f>
        <v>59</v>
      </c>
      <c r="B71" s="7" t="str">
        <f>'5.1 Calc│$ million'!B71</f>
        <v>Pigging Program T118 Trugannina-Plumpton</v>
      </c>
      <c r="C71" s="7" t="str">
        <f>'5.1 Calc│$ million'!C71</f>
        <v>258q</v>
      </c>
      <c r="D71" s="7" t="str">
        <f>'5.0 Calc│Forecast Projects'!E71</f>
        <v>VTS</v>
      </c>
      <c r="E71" s="22">
        <f>IFERROR(VLOOKUP(D71,'3.2 Input│Other'!$A$18:$B$21,2,FALSE),0)</f>
        <v>1</v>
      </c>
      <c r="G71" s="23">
        <f>'5.1 Calc│$ million'!G71*'5.2 Calc│VTS'!$E71</f>
        <v>0</v>
      </c>
      <c r="H71" s="23">
        <f>'5.1 Calc│$ million'!H71*'5.2 Calc│VTS'!$E71</f>
        <v>0</v>
      </c>
      <c r="I71" s="23">
        <f>'5.1 Calc│$ million'!I71*'5.2 Calc│VTS'!$E71</f>
        <v>0</v>
      </c>
      <c r="J71" s="23">
        <f>'5.1 Calc│$ million'!J71*'5.2 Calc│VTS'!$E71</f>
        <v>0</v>
      </c>
      <c r="K71" s="23">
        <f>'5.1 Calc│$ million'!K71*'5.2 Calc│VTS'!$E71</f>
        <v>0.51232511999999997</v>
      </c>
    </row>
    <row r="72" spans="1:11" x14ac:dyDescent="0.25">
      <c r="A72" s="7">
        <f>'5.0 Calc│Forecast Projects'!A72</f>
        <v>60</v>
      </c>
      <c r="B72" s="7" t="str">
        <f>'5.1 Calc│$ million'!B72</f>
        <v>Pigging Program James Street to Laverton Pipeline (253)</v>
      </c>
      <c r="C72" s="7" t="str">
        <f>'5.1 Calc│$ million'!C72</f>
        <v>258s</v>
      </c>
      <c r="D72" s="7" t="str">
        <f>'5.0 Calc│Forecast Projects'!E72</f>
        <v>VTS</v>
      </c>
      <c r="E72" s="22">
        <f>IFERROR(VLOOKUP(D72,'3.2 Input│Other'!$A$18:$B$21,2,FALSE),0)</f>
        <v>1</v>
      </c>
      <c r="G72" s="23">
        <f>'5.1 Calc│$ million'!G72*'5.2 Calc│VTS'!$E72</f>
        <v>0</v>
      </c>
      <c r="H72" s="23">
        <f>'5.1 Calc│$ million'!H72*'5.2 Calc│VTS'!$E72</f>
        <v>0.44777728</v>
      </c>
      <c r="I72" s="23">
        <f>'5.1 Calc│$ million'!I72*'5.2 Calc│VTS'!$E72</f>
        <v>0</v>
      </c>
      <c r="J72" s="23">
        <f>'5.1 Calc│$ million'!J72*'5.2 Calc│VTS'!$E72</f>
        <v>0</v>
      </c>
      <c r="K72" s="23">
        <f>'5.1 Calc│$ million'!K72*'5.2 Calc│VTS'!$E72</f>
        <v>0</v>
      </c>
    </row>
    <row r="73" spans="1:11" x14ac:dyDescent="0.25">
      <c r="A73" s="7">
        <f>'5.0 Calc│Forecast Projects'!A73</f>
        <v>61</v>
      </c>
      <c r="B73" s="7" t="str">
        <f>'5.1 Calc│$ million'!B73</f>
        <v>Pigging Program Tyres to Maryvale (67)</v>
      </c>
      <c r="C73" s="7" t="str">
        <f>'5.1 Calc│$ million'!C73</f>
        <v>258u</v>
      </c>
      <c r="D73" s="7" t="str">
        <f>'5.0 Calc│Forecast Projects'!E73</f>
        <v>VTS</v>
      </c>
      <c r="E73" s="22">
        <f>IFERROR(VLOOKUP(D73,'3.2 Input│Other'!$A$18:$B$21,2,FALSE),0)</f>
        <v>1</v>
      </c>
      <c r="G73" s="23">
        <f>'5.1 Calc│$ million'!G73*'5.2 Calc│VTS'!$E73</f>
        <v>0.38318975999999999</v>
      </c>
      <c r="H73" s="23">
        <f>'5.1 Calc│$ million'!H73*'5.2 Calc│VTS'!$E73</f>
        <v>0</v>
      </c>
      <c r="I73" s="23">
        <f>'5.1 Calc│$ million'!I73*'5.2 Calc│VTS'!$E73</f>
        <v>0</v>
      </c>
      <c r="J73" s="23">
        <f>'5.1 Calc│$ million'!J73*'5.2 Calc│VTS'!$E73</f>
        <v>0</v>
      </c>
      <c r="K73" s="23">
        <f>'5.1 Calc│$ million'!K73*'5.2 Calc│VTS'!$E73</f>
        <v>0</v>
      </c>
    </row>
    <row r="74" spans="1:11" x14ac:dyDescent="0.25">
      <c r="A74" s="7">
        <f>'5.0 Calc│Forecast Projects'!A74</f>
        <v>62</v>
      </c>
      <c r="B74" s="7" t="str">
        <f>'5.1 Calc│$ million'!B74</f>
        <v>Pigging Program T108 Newport</v>
      </c>
      <c r="C74" s="7" t="str">
        <f>'5.1 Calc│$ million'!C74</f>
        <v>258v</v>
      </c>
      <c r="D74" s="7" t="str">
        <f>'5.0 Calc│Forecast Projects'!E74</f>
        <v>VTS</v>
      </c>
      <c r="E74" s="22">
        <f>IFERROR(VLOOKUP(D74,'3.2 Input│Other'!$A$18:$B$21,2,FALSE),0)</f>
        <v>1</v>
      </c>
      <c r="G74" s="23">
        <f>'5.1 Calc│$ million'!G74*'5.2 Calc│VTS'!$E74</f>
        <v>0.47386111999999997</v>
      </c>
      <c r="H74" s="23">
        <f>'5.1 Calc│$ million'!H74*'5.2 Calc│VTS'!$E74</f>
        <v>0</v>
      </c>
      <c r="I74" s="23">
        <f>'5.1 Calc│$ million'!I74*'5.2 Calc│VTS'!$E74</f>
        <v>0</v>
      </c>
      <c r="J74" s="23">
        <f>'5.1 Calc│$ million'!J74*'5.2 Calc│VTS'!$E74</f>
        <v>0</v>
      </c>
      <c r="K74" s="23">
        <f>'5.1 Calc│$ million'!K74*'5.2 Calc│VTS'!$E74</f>
        <v>0</v>
      </c>
    </row>
    <row r="75" spans="1:11" x14ac:dyDescent="0.25">
      <c r="A75" s="7">
        <f>'5.0 Calc│Forecast Projects'!A75</f>
        <v>63</v>
      </c>
      <c r="B75" s="7" t="str">
        <f>'5.1 Calc│$ million'!B75</f>
        <v>Pigging Program Inner Ring Main</v>
      </c>
      <c r="C75" s="7" t="str">
        <f>'5.1 Calc│$ million'!C75</f>
        <v>258w</v>
      </c>
      <c r="D75" s="7" t="str">
        <f>'5.0 Calc│Forecast Projects'!E75</f>
        <v>VTS</v>
      </c>
      <c r="E75" s="22">
        <f>IFERROR(VLOOKUP(D75,'3.2 Input│Other'!$A$18:$B$21,2,FALSE),0)</f>
        <v>1</v>
      </c>
      <c r="G75" s="23">
        <f>'5.1 Calc│$ million'!G75*'5.2 Calc│VTS'!$E75</f>
        <v>0</v>
      </c>
      <c r="H75" s="23">
        <f>'5.1 Calc│$ million'!H75*'5.2 Calc│VTS'!$E75</f>
        <v>0</v>
      </c>
      <c r="I75" s="23">
        <f>'5.1 Calc│$ million'!I75*'5.2 Calc│VTS'!$E75</f>
        <v>3.5136000000000004E-3</v>
      </c>
      <c r="J75" s="23">
        <f>'5.1 Calc│$ million'!J75*'5.2 Calc│VTS'!$E75</f>
        <v>0</v>
      </c>
      <c r="K75" s="23">
        <f>'5.1 Calc│$ million'!K75*'5.2 Calc│VTS'!$E75</f>
        <v>0</v>
      </c>
    </row>
    <row r="76" spans="1:11" x14ac:dyDescent="0.25">
      <c r="A76" s="7">
        <f>'5.0 Calc│Forecast Projects'!A76</f>
        <v>64</v>
      </c>
      <c r="B76" s="7" t="str">
        <f>'5.1 Calc│$ million'!B76</f>
        <v>Pigging Program T1 Morwell - Dandenong Repair Program</v>
      </c>
      <c r="C76" s="7" t="str">
        <f>'5.1 Calc│$ million'!C76</f>
        <v>258x</v>
      </c>
      <c r="D76" s="7" t="str">
        <f>'5.0 Calc│Forecast Projects'!E76</f>
        <v>VTS</v>
      </c>
      <c r="E76" s="22">
        <f>IFERROR(VLOOKUP(D76,'3.2 Input│Other'!$A$18:$B$21,2,FALSE),0)</f>
        <v>1</v>
      </c>
      <c r="G76" s="23">
        <f>'5.1 Calc│$ million'!G76*'5.2 Calc│VTS'!$E76</f>
        <v>0.92552331999999993</v>
      </c>
      <c r="H76" s="23">
        <f>'5.1 Calc│$ million'!H76*'5.2 Calc│VTS'!$E76</f>
        <v>0.17411572</v>
      </c>
      <c r="I76" s="23">
        <f>'5.1 Calc│$ million'!I76*'5.2 Calc│VTS'!$E76</f>
        <v>0</v>
      </c>
      <c r="J76" s="23">
        <f>'5.1 Calc│$ million'!J76*'5.2 Calc│VTS'!$E76</f>
        <v>0</v>
      </c>
      <c r="K76" s="23">
        <f>'5.1 Calc│$ million'!K76*'5.2 Calc│VTS'!$E76</f>
        <v>0</v>
      </c>
    </row>
    <row r="77" spans="1:11" x14ac:dyDescent="0.25">
      <c r="A77" s="7">
        <f>'5.0 Calc│Forecast Projects'!A77</f>
        <v>65</v>
      </c>
      <c r="B77" s="7" t="str">
        <f>'5.1 Calc│$ million'!B77</f>
        <v>Pig Trap Installation James Street to Laverton Pipeline (253)</v>
      </c>
      <c r="C77" s="7" t="str">
        <f>'5.1 Calc│$ million'!C77</f>
        <v>259a</v>
      </c>
      <c r="D77" s="7" t="str">
        <f>'5.0 Calc│Forecast Projects'!E77</f>
        <v>VTS</v>
      </c>
      <c r="E77" s="22">
        <f>IFERROR(VLOOKUP(D77,'3.2 Input│Other'!$A$18:$B$21,2,FALSE),0)</f>
        <v>1</v>
      </c>
      <c r="G77" s="23">
        <f>'5.1 Calc│$ million'!G77*'5.2 Calc│VTS'!$E77</f>
        <v>0</v>
      </c>
      <c r="H77" s="23">
        <f>'5.1 Calc│$ million'!H77*'5.2 Calc│VTS'!$E77</f>
        <v>1.8948089074542713</v>
      </c>
      <c r="I77" s="23">
        <f>'5.1 Calc│$ million'!I77*'5.2 Calc│VTS'!$E77</f>
        <v>0.20784908003835695</v>
      </c>
      <c r="J77" s="23">
        <f>'5.1 Calc│$ million'!J77*'5.2 Calc│VTS'!$E77</f>
        <v>0</v>
      </c>
      <c r="K77" s="23">
        <f>'5.1 Calc│$ million'!K77*'5.2 Calc│VTS'!$E77</f>
        <v>0</v>
      </c>
    </row>
    <row r="78" spans="1:11" x14ac:dyDescent="0.25">
      <c r="A78" s="7">
        <f>'5.0 Calc│Forecast Projects'!A78</f>
        <v>66</v>
      </c>
      <c r="B78" s="7" t="str">
        <f>'5.1 Calc│$ million'!B78</f>
        <v>Pig Trap Installation Tyers to Maryvale Pipeline (67)</v>
      </c>
      <c r="C78" s="7" t="str">
        <f>'5.1 Calc│$ million'!C78</f>
        <v>259d</v>
      </c>
      <c r="D78" s="7" t="str">
        <f>'5.0 Calc│Forecast Projects'!E78</f>
        <v>VTS</v>
      </c>
      <c r="E78" s="22">
        <f>IFERROR(VLOOKUP(D78,'3.2 Input│Other'!$A$18:$B$21,2,FALSE),0)</f>
        <v>1</v>
      </c>
      <c r="G78" s="23">
        <f>'5.1 Calc│$ million'!G78*'5.2 Calc│VTS'!$E78</f>
        <v>0.5898745128569699</v>
      </c>
      <c r="H78" s="23">
        <f>'5.1 Calc│$ million'!H78*'5.2 Calc│VTS'!$E78</f>
        <v>7.8499358928795601E-2</v>
      </c>
      <c r="I78" s="23">
        <f>'5.1 Calc│$ million'!I78*'5.2 Calc│VTS'!$E78</f>
        <v>0</v>
      </c>
      <c r="J78" s="23">
        <f>'5.1 Calc│$ million'!J78*'5.2 Calc│VTS'!$E78</f>
        <v>0</v>
      </c>
      <c r="K78" s="23">
        <f>'5.1 Calc│$ million'!K78*'5.2 Calc│VTS'!$E78</f>
        <v>0</v>
      </c>
    </row>
    <row r="79" spans="1:11" x14ac:dyDescent="0.25">
      <c r="A79" s="7">
        <f>'5.0 Calc│Forecast Projects'!A79</f>
        <v>67</v>
      </c>
      <c r="B79" s="7" t="str">
        <f>'5.1 Calc│$ million'!B79</f>
        <v>Liquid Management - Brooklyn</v>
      </c>
      <c r="C79" s="7" t="str">
        <f>'5.1 Calc│$ million'!C79</f>
        <v>260a</v>
      </c>
      <c r="D79" s="7" t="str">
        <f>'5.0 Calc│Forecast Projects'!E79</f>
        <v>VTS</v>
      </c>
      <c r="E79" s="22">
        <f>IFERROR(VLOOKUP(D79,'3.2 Input│Other'!$A$18:$B$21,2,FALSE),0)</f>
        <v>1</v>
      </c>
      <c r="G79" s="23">
        <f>'5.1 Calc│$ million'!G79*'5.2 Calc│VTS'!$E79</f>
        <v>0</v>
      </c>
      <c r="H79" s="23">
        <f>'5.1 Calc│$ million'!H79*'5.2 Calc│VTS'!$E79</f>
        <v>0</v>
      </c>
      <c r="I79" s="23">
        <f>'5.1 Calc│$ million'!I79*'5.2 Calc│VTS'!$E79</f>
        <v>0</v>
      </c>
      <c r="J79" s="23">
        <f>'5.1 Calc│$ million'!J79*'5.2 Calc│VTS'!$E79</f>
        <v>0</v>
      </c>
      <c r="K79" s="23">
        <f>'5.1 Calc│$ million'!K79*'5.2 Calc│VTS'!$E79</f>
        <v>0.15700579999999997</v>
      </c>
    </row>
    <row r="80" spans="1:11" x14ac:dyDescent="0.25">
      <c r="A80" s="7">
        <f>'5.0 Calc│Forecast Projects'!A80</f>
        <v>68</v>
      </c>
      <c r="B80" s="7" t="str">
        <f>'5.1 Calc│$ million'!B80</f>
        <v>Liquid Management - Pakenham</v>
      </c>
      <c r="C80" s="7" t="str">
        <f>'5.1 Calc│$ million'!C80</f>
        <v>260b</v>
      </c>
      <c r="D80" s="7" t="str">
        <f>'5.0 Calc│Forecast Projects'!E80</f>
        <v>VTS</v>
      </c>
      <c r="E80" s="22">
        <f>IFERROR(VLOOKUP(D80,'3.2 Input│Other'!$A$18:$B$21,2,FALSE),0)</f>
        <v>1</v>
      </c>
      <c r="G80" s="23">
        <f>'5.1 Calc│$ million'!G80*'5.2 Calc│VTS'!$E80</f>
        <v>0</v>
      </c>
      <c r="H80" s="23">
        <f>'5.1 Calc│$ million'!H80*'5.2 Calc│VTS'!$E80</f>
        <v>0</v>
      </c>
      <c r="I80" s="23">
        <f>'5.1 Calc│$ million'!I80*'5.2 Calc│VTS'!$E80</f>
        <v>0</v>
      </c>
      <c r="J80" s="23">
        <f>'5.1 Calc│$ million'!J80*'5.2 Calc│VTS'!$E80</f>
        <v>0.15700579999999997</v>
      </c>
      <c r="K80" s="23">
        <f>'5.1 Calc│$ million'!K80*'5.2 Calc│VTS'!$E80</f>
        <v>0</v>
      </c>
    </row>
    <row r="81" spans="1:11" x14ac:dyDescent="0.25">
      <c r="A81" s="7">
        <f>'5.0 Calc│Forecast Projects'!A81</f>
        <v>69</v>
      </c>
      <c r="B81" s="7" t="str">
        <f>'5.1 Calc│$ million'!B81</f>
        <v>RTU replacement</v>
      </c>
      <c r="C81" s="7">
        <f>'5.1 Calc│$ million'!C81</f>
        <v>262</v>
      </c>
      <c r="D81" s="7" t="str">
        <f>'5.0 Calc│Forecast Projects'!E81</f>
        <v>VTS</v>
      </c>
      <c r="E81" s="22">
        <f>IFERROR(VLOOKUP(D81,'3.2 Input│Other'!$A$18:$B$21,2,FALSE),0)</f>
        <v>1</v>
      </c>
      <c r="G81" s="23">
        <f>'5.1 Calc│$ million'!G81*'5.2 Calc│VTS'!$E81</f>
        <v>0.14181663999999997</v>
      </c>
      <c r="H81" s="23">
        <f>'5.1 Calc│$ million'!H81*'5.2 Calc│VTS'!$E81</f>
        <v>0.14181663999999997</v>
      </c>
      <c r="I81" s="23">
        <f>'5.1 Calc│$ million'!I81*'5.2 Calc│VTS'!$E81</f>
        <v>0.14181663999999997</v>
      </c>
      <c r="J81" s="23">
        <f>'5.1 Calc│$ million'!J81*'5.2 Calc│VTS'!$E81</f>
        <v>0.14181663999999997</v>
      </c>
      <c r="K81" s="23">
        <f>'5.1 Calc│$ million'!K81*'5.2 Calc│VTS'!$E81</f>
        <v>0.14181663999999997</v>
      </c>
    </row>
    <row r="82" spans="1:11" x14ac:dyDescent="0.25">
      <c r="A82" s="7">
        <f>'5.0 Calc│Forecast Projects'!A82</f>
        <v>70</v>
      </c>
      <c r="B82" s="7" t="str">
        <f>'5.1 Calc│$ million'!B82</f>
        <v>Pipe Support replacement</v>
      </c>
      <c r="C82" s="7">
        <f>'5.1 Calc│$ million'!C82</f>
        <v>263</v>
      </c>
      <c r="D82" s="7" t="str">
        <f>'5.0 Calc│Forecast Projects'!E82</f>
        <v>VTS</v>
      </c>
      <c r="E82" s="22">
        <f>IFERROR(VLOOKUP(D82,'3.2 Input│Other'!$A$18:$B$21,2,FALSE),0)</f>
        <v>1</v>
      </c>
      <c r="G82" s="23">
        <f>'5.1 Calc│$ million'!G82*'5.2 Calc│VTS'!$E82</f>
        <v>0.1648110408</v>
      </c>
      <c r="H82" s="23">
        <f>'5.1 Calc│$ million'!H82*'5.2 Calc│VTS'!$E82</f>
        <v>0.1648110408</v>
      </c>
      <c r="I82" s="23">
        <f>'5.1 Calc│$ million'!I82*'5.2 Calc│VTS'!$E82</f>
        <v>0.1648110408</v>
      </c>
      <c r="J82" s="23">
        <f>'5.1 Calc│$ million'!J82*'5.2 Calc│VTS'!$E82</f>
        <v>0.1648110408</v>
      </c>
      <c r="K82" s="23">
        <f>'5.1 Calc│$ million'!K82*'5.2 Calc│VTS'!$E82</f>
        <v>0.1648110408</v>
      </c>
    </row>
    <row r="83" spans="1:11" x14ac:dyDescent="0.25">
      <c r="A83" s="7">
        <f>'5.0 Calc│Forecast Projects'!A83</f>
        <v>71</v>
      </c>
      <c r="B83" s="7" t="str">
        <f>'5.1 Calc│$ million'!B83</f>
        <v>HMI upgrade to CLEAR SCADA at BCS, SCS and WCS &amp; CG, Longford</v>
      </c>
      <c r="C83" s="7">
        <f>'5.1 Calc│$ million'!C83</f>
        <v>264</v>
      </c>
      <c r="D83" s="7" t="str">
        <f>'5.0 Calc│Forecast Projects'!E83</f>
        <v>VTS</v>
      </c>
      <c r="E83" s="22">
        <f>IFERROR(VLOOKUP(D83,'3.2 Input│Other'!$A$18:$B$21,2,FALSE),0)</f>
        <v>1</v>
      </c>
      <c r="G83" s="23">
        <f>'5.1 Calc│$ million'!G83*'5.2 Calc│VTS'!$E83</f>
        <v>6.0928000000000017E-2</v>
      </c>
      <c r="H83" s="23">
        <f>'5.1 Calc│$ million'!H83*'5.2 Calc│VTS'!$E83</f>
        <v>6.0928000000000017E-2</v>
      </c>
      <c r="I83" s="23">
        <f>'5.1 Calc│$ million'!I83*'5.2 Calc│VTS'!$E83</f>
        <v>6.0928000000000017E-2</v>
      </c>
      <c r="J83" s="23">
        <f>'5.1 Calc│$ million'!J83*'5.2 Calc│VTS'!$E83</f>
        <v>6.0928000000000017E-2</v>
      </c>
      <c r="K83" s="23">
        <f>'5.1 Calc│$ million'!K83*'5.2 Calc│VTS'!$E83</f>
        <v>6.0928000000000017E-2</v>
      </c>
    </row>
    <row r="84" spans="1:11" x14ac:dyDescent="0.25">
      <c r="A84" s="7">
        <f>'5.0 Calc│Forecast Projects'!A84</f>
        <v>72</v>
      </c>
      <c r="B84" s="7" t="str">
        <f>'5.1 Calc│$ million'!B84</f>
        <v>BCS Unit 12 Inlet Filter Replacement/Augmentation</v>
      </c>
      <c r="C84" s="7">
        <f>'5.1 Calc│$ million'!C84</f>
        <v>267</v>
      </c>
      <c r="D84" s="7" t="str">
        <f>'5.0 Calc│Forecast Projects'!E84</f>
        <v>VTS</v>
      </c>
      <c r="E84" s="22">
        <f>IFERROR(VLOOKUP(D84,'3.2 Input│Other'!$A$18:$B$21,2,FALSE),0)</f>
        <v>1</v>
      </c>
      <c r="G84" s="23">
        <f>'5.1 Calc│$ million'!G84*'5.2 Calc│VTS'!$E84</f>
        <v>0.63571942000000004</v>
      </c>
      <c r="H84" s="23">
        <f>'5.1 Calc│$ million'!H84*'5.2 Calc│VTS'!$E84</f>
        <v>0</v>
      </c>
      <c r="I84" s="23">
        <f>'5.1 Calc│$ million'!I84*'5.2 Calc│VTS'!$E84</f>
        <v>0</v>
      </c>
      <c r="J84" s="23">
        <f>'5.1 Calc│$ million'!J84*'5.2 Calc│VTS'!$E84</f>
        <v>0</v>
      </c>
      <c r="K84" s="23">
        <f>'5.1 Calc│$ million'!K84*'5.2 Calc│VTS'!$E84</f>
        <v>0</v>
      </c>
    </row>
    <row r="85" spans="1:11" x14ac:dyDescent="0.25">
      <c r="A85" s="7">
        <f>'5.0 Calc│Forecast Projects'!A85</f>
        <v>73</v>
      </c>
      <c r="B85" s="7" t="str">
        <f>'5.1 Calc│$ million'!B85</f>
        <v>Coogee decommissioning</v>
      </c>
      <c r="C85" s="7">
        <f>'5.1 Calc│$ million'!C85</f>
        <v>268</v>
      </c>
      <c r="D85" s="7" t="str">
        <f>'5.0 Calc│Forecast Projects'!E85</f>
        <v>VTS</v>
      </c>
      <c r="E85" s="22">
        <f>IFERROR(VLOOKUP(D85,'3.2 Input│Other'!$A$18:$B$21,2,FALSE),0)</f>
        <v>1</v>
      </c>
      <c r="G85" s="23">
        <f>'5.1 Calc│$ million'!G85*'5.2 Calc│VTS'!$E85</f>
        <v>0</v>
      </c>
      <c r="H85" s="23">
        <f>'5.1 Calc│$ million'!H85*'5.2 Calc│VTS'!$E85</f>
        <v>0</v>
      </c>
      <c r="I85" s="23">
        <f>'5.1 Calc│$ million'!I85*'5.2 Calc│VTS'!$E85</f>
        <v>0</v>
      </c>
      <c r="J85" s="23">
        <f>'5.1 Calc│$ million'!J85*'5.2 Calc│VTS'!$E85</f>
        <v>0</v>
      </c>
      <c r="K85" s="23">
        <f>'5.1 Calc│$ million'!K85*'5.2 Calc│VTS'!$E85</f>
        <v>0</v>
      </c>
    </row>
    <row r="86" spans="1:11" x14ac:dyDescent="0.25">
      <c r="A86" s="7">
        <f>'5.0 Calc│Forecast Projects'!A86</f>
        <v>74</v>
      </c>
      <c r="B86" s="7" t="str">
        <f>'5.1 Calc│$ million'!B86</f>
        <v>Compressor Type B Compliance</v>
      </c>
      <c r="C86" s="7">
        <f>'5.1 Calc│$ million'!C86</f>
        <v>271</v>
      </c>
      <c r="D86" s="7" t="str">
        <f>'5.0 Calc│Forecast Projects'!E86</f>
        <v>VTS</v>
      </c>
      <c r="E86" s="22">
        <f>IFERROR(VLOOKUP(D86,'3.2 Input│Other'!$A$18:$B$21,2,FALSE),0)</f>
        <v>1</v>
      </c>
      <c r="G86" s="23">
        <f>'5.1 Calc│$ million'!G86*'5.2 Calc│VTS'!$E86</f>
        <v>0.21671853999999993</v>
      </c>
      <c r="H86" s="23">
        <f>'5.1 Calc│$ million'!H86*'5.2 Calc│VTS'!$E86</f>
        <v>0.21671853999999993</v>
      </c>
      <c r="I86" s="23">
        <f>'5.1 Calc│$ million'!I86*'5.2 Calc│VTS'!$E86</f>
        <v>0.21671853999999993</v>
      </c>
      <c r="J86" s="23">
        <f>'5.1 Calc│$ million'!J86*'5.2 Calc│VTS'!$E86</f>
        <v>0.21671853999999993</v>
      </c>
      <c r="K86" s="23">
        <f>'5.1 Calc│$ million'!K86*'5.2 Calc│VTS'!$E86</f>
        <v>0.21671853999999993</v>
      </c>
    </row>
    <row r="87" spans="1:11" x14ac:dyDescent="0.25">
      <c r="A87" s="7">
        <f>'5.0 Calc│Forecast Projects'!A87</f>
        <v>75</v>
      </c>
      <c r="B87" s="7" t="str">
        <f>'5.1 Calc│$ million'!B87</f>
        <v>Dandenong LNG Isolation Valve Upgrade</v>
      </c>
      <c r="C87" s="7">
        <f>'5.1 Calc│$ million'!C87</f>
        <v>275</v>
      </c>
      <c r="D87" s="7" t="str">
        <f>'5.0 Calc│Forecast Projects'!E87</f>
        <v>VTS</v>
      </c>
      <c r="E87" s="22">
        <f>IFERROR(VLOOKUP(D87,'3.2 Input│Other'!$A$18:$B$21,2,FALSE),0)</f>
        <v>1</v>
      </c>
      <c r="G87" s="23">
        <f>'5.1 Calc│$ million'!G87*'5.2 Calc│VTS'!$E87</f>
        <v>0.64902179999999998</v>
      </c>
      <c r="H87" s="23">
        <f>'5.1 Calc│$ million'!H87*'5.2 Calc│VTS'!$E87</f>
        <v>0</v>
      </c>
      <c r="I87" s="23">
        <f>'5.1 Calc│$ million'!I87*'5.2 Calc│VTS'!$E87</f>
        <v>0</v>
      </c>
      <c r="J87" s="23">
        <f>'5.1 Calc│$ million'!J87*'5.2 Calc│VTS'!$E87</f>
        <v>0</v>
      </c>
      <c r="K87" s="23">
        <f>'5.1 Calc│$ million'!K87*'5.2 Calc│VTS'!$E87</f>
        <v>0</v>
      </c>
    </row>
    <row r="88" spans="1:11" x14ac:dyDescent="0.25">
      <c r="A88" s="7">
        <f>'5.0 Calc│Forecast Projects'!A88</f>
        <v>76</v>
      </c>
      <c r="B88" s="7" t="str">
        <f>'5.1 Calc│$ million'!B88</f>
        <v>Morwell-Dandenong Fatigue Crack Detection from High Loads</v>
      </c>
      <c r="C88" s="7">
        <f>'5.1 Calc│$ million'!C88</f>
        <v>276</v>
      </c>
      <c r="D88" s="7" t="str">
        <f>'5.0 Calc│Forecast Projects'!E88</f>
        <v>VTS</v>
      </c>
      <c r="E88" s="22">
        <f>IFERROR(VLOOKUP(D88,'3.2 Input│Other'!$A$18:$B$21,2,FALSE),0)</f>
        <v>1</v>
      </c>
      <c r="G88" s="23">
        <f>'5.1 Calc│$ million'!G88*'5.2 Calc│VTS'!$E88</f>
        <v>0.26083200000000001</v>
      </c>
      <c r="H88" s="23">
        <f>'5.1 Calc│$ million'!H88*'5.2 Calc│VTS'!$E88</f>
        <v>0</v>
      </c>
      <c r="I88" s="23">
        <f>'5.1 Calc│$ million'!I88*'5.2 Calc│VTS'!$E88</f>
        <v>0</v>
      </c>
      <c r="J88" s="23">
        <f>'5.1 Calc│$ million'!J88*'5.2 Calc│VTS'!$E88</f>
        <v>0</v>
      </c>
      <c r="K88" s="23">
        <f>'5.1 Calc│$ million'!K88*'5.2 Calc│VTS'!$E88</f>
        <v>0</v>
      </c>
    </row>
    <row r="89" spans="1:11" x14ac:dyDescent="0.25">
      <c r="A89" s="7">
        <f>'5.0 Calc│Forecast Projects'!A89</f>
        <v>77</v>
      </c>
      <c r="B89" s="7" t="str">
        <f>'5.1 Calc│$ million'!B89</f>
        <v>Unibolt Enclosure Replacement</v>
      </c>
      <c r="C89" s="7">
        <f>'5.1 Calc│$ million'!C89</f>
        <v>277</v>
      </c>
      <c r="D89" s="7" t="str">
        <f>'5.0 Calc│Forecast Projects'!E89</f>
        <v>VTS</v>
      </c>
      <c r="E89" s="22">
        <f>IFERROR(VLOOKUP(D89,'3.2 Input│Other'!$A$18:$B$21,2,FALSE),0)</f>
        <v>1</v>
      </c>
      <c r="G89" s="23">
        <f>'5.1 Calc│$ million'!G89*'5.2 Calc│VTS'!$E89</f>
        <v>4.4463999999999997E-2</v>
      </c>
      <c r="H89" s="23">
        <f>'5.1 Calc│$ million'!H89*'5.2 Calc│VTS'!$E89</f>
        <v>4.4463999999999997E-2</v>
      </c>
      <c r="I89" s="23">
        <f>'5.1 Calc│$ million'!I89*'5.2 Calc│VTS'!$E89</f>
        <v>4.4463999999999997E-2</v>
      </c>
      <c r="J89" s="23">
        <f>'5.1 Calc│$ million'!J89*'5.2 Calc│VTS'!$E89</f>
        <v>4.4463999999999997E-2</v>
      </c>
      <c r="K89" s="23">
        <f>'5.1 Calc│$ million'!K89*'5.2 Calc│VTS'!$E89</f>
        <v>4.4463999999999997E-2</v>
      </c>
    </row>
    <row r="90" spans="1:11" x14ac:dyDescent="0.25">
      <c r="A90" s="7">
        <f>'5.0 Calc│Forecast Projects'!A90</f>
        <v>78</v>
      </c>
      <c r="B90" s="7" t="str">
        <f>'5.1 Calc│$ million'!B90</f>
        <v>WAN Upgrade (Satellite project)</v>
      </c>
      <c r="C90" s="7">
        <f>'5.1 Calc│$ million'!C90</f>
        <v>278</v>
      </c>
      <c r="D90" s="7" t="str">
        <f>'5.0 Calc│Forecast Projects'!E90</f>
        <v>VTS</v>
      </c>
      <c r="E90" s="22">
        <f>IFERROR(VLOOKUP(D90,'3.2 Input│Other'!$A$18:$B$21,2,FALSE),0)</f>
        <v>1</v>
      </c>
      <c r="G90" s="23">
        <f>'5.1 Calc│$ million'!G90*'5.2 Calc│VTS'!$E90</f>
        <v>0.94699191999999976</v>
      </c>
      <c r="H90" s="23">
        <f>'5.1 Calc│$ million'!H90*'5.2 Calc│VTS'!$E90</f>
        <v>0.94699191999999976</v>
      </c>
      <c r="I90" s="23">
        <f>'5.1 Calc│$ million'!I90*'5.2 Calc│VTS'!$E90</f>
        <v>0.94699191999999976</v>
      </c>
      <c r="J90" s="23">
        <f>'5.1 Calc│$ million'!J90*'5.2 Calc│VTS'!$E90</f>
        <v>0.94699191999999976</v>
      </c>
      <c r="K90" s="23">
        <f>'5.1 Calc│$ million'!K90*'5.2 Calc│VTS'!$E90</f>
        <v>0.94699191999999976</v>
      </c>
    </row>
    <row r="91" spans="1:11" x14ac:dyDescent="0.25">
      <c r="A91" s="7">
        <f>'5.0 Calc│Forecast Projects'!A91</f>
        <v>79</v>
      </c>
      <c r="B91" s="7" t="str">
        <f>'5.1 Calc│$ million'!B91</f>
        <v>Warragul Looping 6" (Southern Route)</v>
      </c>
      <c r="C91" s="7" t="str">
        <f>'5.1 Calc│$ million'!C91</f>
        <v>Warragul 6" (Sth)</v>
      </c>
      <c r="D91" s="7" t="str">
        <f>'5.0 Calc│Forecast Projects'!E91</f>
        <v>VTS</v>
      </c>
      <c r="E91" s="22">
        <f>IFERROR(VLOOKUP(D91,'3.2 Input│Other'!$A$18:$B$21,2,FALSE),0)</f>
        <v>1</v>
      </c>
      <c r="G91" s="23">
        <f>'5.1 Calc│$ million'!G91*'5.2 Calc│VTS'!$E91</f>
        <v>5.3999999999999995</v>
      </c>
      <c r="H91" s="23">
        <f>'5.1 Calc│$ million'!H91*'5.2 Calc│VTS'!$E91</f>
        <v>2</v>
      </c>
      <c r="I91" s="23">
        <f>'5.1 Calc│$ million'!I91*'5.2 Calc│VTS'!$E91</f>
        <v>0</v>
      </c>
      <c r="J91" s="23">
        <f>'5.1 Calc│$ million'!J91*'5.2 Calc│VTS'!$E91</f>
        <v>0</v>
      </c>
      <c r="K91" s="23">
        <f>'5.1 Calc│$ million'!K91*'5.2 Calc│VTS'!$E91</f>
        <v>0</v>
      </c>
    </row>
    <row r="92" spans="1:11" x14ac:dyDescent="0.25">
      <c r="A92" s="7">
        <f>'5.0 Calc│Forecast Projects'!A92</f>
        <v>80</v>
      </c>
      <c r="B92" s="7" t="str">
        <f>'5.1 Calc│$ million'!B92</f>
        <v>Angelsea Pipeline (Western Route)</v>
      </c>
      <c r="C92" s="7" t="str">
        <f>'5.1 Calc│$ million'!C92</f>
        <v>Anglesea</v>
      </c>
      <c r="D92" s="7" t="str">
        <f>'5.0 Calc│Forecast Projects'!E92</f>
        <v>VTS</v>
      </c>
      <c r="E92" s="22">
        <f>IFERROR(VLOOKUP(D92,'3.2 Input│Other'!$A$18:$B$21,2,FALSE),0)</f>
        <v>1</v>
      </c>
      <c r="G92" s="23">
        <f>'5.1 Calc│$ million'!G92*'5.2 Calc│VTS'!$E92</f>
        <v>13.620487693076923</v>
      </c>
      <c r="H92" s="23">
        <f>'5.1 Calc│$ million'!H92*'5.2 Calc│VTS'!$E92</f>
        <v>12.272008946923076</v>
      </c>
      <c r="I92" s="23">
        <f>'5.1 Calc│$ million'!I92*'5.2 Calc│VTS'!$E92</f>
        <v>0</v>
      </c>
      <c r="J92" s="23">
        <f>'5.1 Calc│$ million'!J92*'5.2 Calc│VTS'!$E92</f>
        <v>0</v>
      </c>
      <c r="K92" s="23">
        <f>'5.1 Calc│$ million'!K92*'5.2 Calc│VTS'!$E92</f>
        <v>0</v>
      </c>
    </row>
    <row r="93" spans="1:11" x14ac:dyDescent="0.25">
      <c r="A93" s="7">
        <f>'5.0 Calc│Forecast Projects'!A93</f>
        <v>81</v>
      </c>
      <c r="B93" s="7" t="str">
        <f>'5.1 Calc│$ million'!B93</f>
        <v>BCS Reconfiguration (2B)</v>
      </c>
      <c r="C93" s="7" t="str">
        <f>'5.1 Calc│$ million'!C93</f>
        <v>BCS Reconfig (2A)</v>
      </c>
      <c r="D93" s="7" t="str">
        <f>'5.0 Calc│Forecast Projects'!E93</f>
        <v>VTS</v>
      </c>
      <c r="E93" s="22">
        <f>IFERROR(VLOOKUP(D93,'3.2 Input│Other'!$A$18:$B$21,2,FALSE),0)</f>
        <v>1</v>
      </c>
      <c r="G93" s="23">
        <f>'5.1 Calc│$ million'!G93*'5.2 Calc│VTS'!$E93</f>
        <v>1.96014121</v>
      </c>
      <c r="H93" s="23">
        <f>'5.1 Calc│$ million'!H93*'5.2 Calc│VTS'!$E93</f>
        <v>0</v>
      </c>
      <c r="I93" s="23">
        <f>'5.1 Calc│$ million'!I93*'5.2 Calc│VTS'!$E93</f>
        <v>0</v>
      </c>
      <c r="J93" s="23">
        <f>'5.1 Calc│$ million'!J93*'5.2 Calc│VTS'!$E93</f>
        <v>0</v>
      </c>
      <c r="K93" s="23">
        <f>'5.1 Calc│$ million'!K93*'5.2 Calc│VTS'!$E93</f>
        <v>0</v>
      </c>
    </row>
    <row r="94" spans="1:11" x14ac:dyDescent="0.25">
      <c r="A94" s="7">
        <f>'5.0 Calc│Forecast Projects'!A94</f>
        <v>82</v>
      </c>
      <c r="B94" s="7" t="str">
        <f>'5.1 Calc│$ million'!B94</f>
        <v>Winchelsea Bi-Directional Flow</v>
      </c>
      <c r="C94" s="7" t="str">
        <f>'5.1 Calc│$ million'!C94</f>
        <v>Winchelsea Bi-Direction</v>
      </c>
      <c r="D94" s="7" t="str">
        <f>'5.0 Calc│Forecast Projects'!E94</f>
        <v>VTS</v>
      </c>
      <c r="E94" s="22">
        <f>IFERROR(VLOOKUP(D94,'3.2 Input│Other'!$A$18:$B$21,2,FALSE),0)</f>
        <v>1</v>
      </c>
      <c r="G94" s="23">
        <f>'5.1 Calc│$ million'!G94*'5.2 Calc│VTS'!$E94</f>
        <v>1.4205562580000002</v>
      </c>
      <c r="H94" s="23">
        <f>'5.1 Calc│$ million'!H94*'5.2 Calc│VTS'!$E94</f>
        <v>0</v>
      </c>
      <c r="I94" s="23">
        <f>'5.1 Calc│$ million'!I94*'5.2 Calc│VTS'!$E94</f>
        <v>0</v>
      </c>
      <c r="J94" s="23">
        <f>'5.1 Calc│$ million'!J94*'5.2 Calc│VTS'!$E94</f>
        <v>0</v>
      </c>
      <c r="K94" s="23">
        <f>'5.1 Calc│$ million'!K94*'5.2 Calc│VTS'!$E94</f>
        <v>0</v>
      </c>
    </row>
    <row r="95" spans="1:11" x14ac:dyDescent="0.25">
      <c r="A95" s="7">
        <f>'5.0 Calc│Forecast Projects'!A95</f>
        <v>83</v>
      </c>
      <c r="B95" s="7" t="str">
        <f>'5.1 Calc│$ million'!B95</f>
        <v>WORM (50km x 20" Pipeline)</v>
      </c>
      <c r="C95" s="7" t="str">
        <f>'5.1 Calc│$ million'!C95</f>
        <v>WORM (Pipeline)</v>
      </c>
      <c r="D95" s="7" t="str">
        <f>'5.0 Calc│Forecast Projects'!E95</f>
        <v>VTS</v>
      </c>
      <c r="E95" s="22">
        <f>IFERROR(VLOOKUP(D95,'3.2 Input│Other'!$A$18:$B$21,2,FALSE),0)</f>
        <v>1</v>
      </c>
      <c r="G95" s="23">
        <f>'5.1 Calc│$ million'!G95*'5.2 Calc│VTS'!$E95</f>
        <v>15.91116682133995</v>
      </c>
      <c r="H95" s="23">
        <f>'5.1 Calc│$ million'!H95*'5.2 Calc│VTS'!$E95</f>
        <v>28.997137436724557</v>
      </c>
      <c r="I95" s="23">
        <f>'5.1 Calc│$ million'!I95*'5.2 Calc│VTS'!$E95</f>
        <v>48.814496741935493</v>
      </c>
      <c r="J95" s="23">
        <f>'5.1 Calc│$ million'!J95*'5.2 Calc│VTS'!$E95</f>
        <v>0</v>
      </c>
      <c r="K95" s="23">
        <f>'5.1 Calc│$ million'!K95*'5.2 Calc│VTS'!$E95</f>
        <v>0</v>
      </c>
    </row>
    <row r="96" spans="1:11" x14ac:dyDescent="0.25">
      <c r="A96" s="7">
        <f>'5.0 Calc│Forecast Projects'!A96</f>
        <v>84</v>
      </c>
      <c r="B96" s="7" t="str">
        <f>'5.1 Calc│$ million'!B96</f>
        <v>WORM (C50 at Wollert)</v>
      </c>
      <c r="C96" s="7" t="str">
        <f>'5.1 Calc│$ million'!C96</f>
        <v>WORM (C50)</v>
      </c>
      <c r="D96" s="7" t="str">
        <f>'5.0 Calc│Forecast Projects'!E96</f>
        <v>VTS</v>
      </c>
      <c r="E96" s="22">
        <f>IFERROR(VLOOKUP(D96,'3.2 Input│Other'!$A$18:$B$21,2,FALSE),0)</f>
        <v>1</v>
      </c>
      <c r="G96" s="23">
        <f>'5.1 Calc│$ million'!G96*'5.2 Calc│VTS'!$E96</f>
        <v>7.0436623399999974</v>
      </c>
      <c r="H96" s="23">
        <f>'5.1 Calc│$ million'!H96*'5.2 Calc│VTS'!$E96</f>
        <v>12.092299291111107</v>
      </c>
      <c r="I96" s="23">
        <f>'5.1 Calc│$ million'!I96*'5.2 Calc│VTS'!$E96</f>
        <v>6.1767233688888874</v>
      </c>
      <c r="J96" s="23">
        <f>'5.1 Calc│$ million'!J96*'5.2 Calc│VTS'!$E96</f>
        <v>0</v>
      </c>
      <c r="K96" s="23">
        <f>'5.1 Calc│$ million'!K96*'5.2 Calc│VTS'!$E96</f>
        <v>0</v>
      </c>
    </row>
    <row r="97" spans="1:11" x14ac:dyDescent="0.25">
      <c r="A97" s="7">
        <f>'5.0 Calc│Forecast Projects'!A97</f>
        <v>85</v>
      </c>
      <c r="B97" s="7" t="str">
        <f>'5.1 Calc│$ million'!B97</f>
        <v>WORM (PRS at Wollert)</v>
      </c>
      <c r="C97" s="7" t="str">
        <f>'5.1 Calc│$ million'!C97</f>
        <v>WORM (PRS)</v>
      </c>
      <c r="D97" s="7" t="str">
        <f>'5.0 Calc│Forecast Projects'!E97</f>
        <v>VTS</v>
      </c>
      <c r="E97" s="22">
        <f>IFERROR(VLOOKUP(D97,'3.2 Input│Other'!$A$18:$B$21,2,FALSE),0)</f>
        <v>1</v>
      </c>
      <c r="G97" s="23">
        <f>'5.1 Calc│$ million'!G97*'5.2 Calc│VTS'!$E97</f>
        <v>0</v>
      </c>
      <c r="H97" s="23">
        <f>'5.1 Calc│$ million'!H97*'5.2 Calc│VTS'!$E97</f>
        <v>1.6417220833333332</v>
      </c>
      <c r="I97" s="23">
        <f>'5.1 Calc│$ million'!I97*'5.2 Calc│VTS'!$E97</f>
        <v>1.9592249166666666</v>
      </c>
      <c r="J97" s="23">
        <f>'5.1 Calc│$ million'!J97*'5.2 Calc│VTS'!$E97</f>
        <v>0</v>
      </c>
      <c r="K97" s="23">
        <f>'5.1 Calc│$ million'!K97*'5.2 Calc│VTS'!$E97</f>
        <v>0</v>
      </c>
    </row>
    <row r="98" spans="1:11" x14ac:dyDescent="0.25">
      <c r="A98" s="7">
        <f>'5.0 Calc│Forecast Projects'!A98</f>
        <v>86</v>
      </c>
      <c r="B98" s="7" t="str">
        <f>'5.1 Calc│$ million'!B98</f>
        <v>BCS 10</v>
      </c>
      <c r="C98" s="7" t="str">
        <f>'5.1 Calc│$ million'!C98</f>
        <v>BCS 10</v>
      </c>
      <c r="D98" s="7" t="str">
        <f>'5.0 Calc│Forecast Projects'!E98</f>
        <v>VTS</v>
      </c>
      <c r="E98" s="22">
        <f>IFERROR(VLOOKUP(D98,'3.2 Input│Other'!$A$18:$B$21,2,FALSE),0)</f>
        <v>1</v>
      </c>
      <c r="G98" s="23">
        <f>'5.1 Calc│$ million'!G98*'5.2 Calc│VTS'!$E98</f>
        <v>2.4025160923076925</v>
      </c>
      <c r="H98" s="23">
        <f>'5.1 Calc│$ million'!H98*'5.2 Calc│VTS'!$E98</f>
        <v>4.4544257692307687E-2</v>
      </c>
      <c r="I98" s="23">
        <f>'5.1 Calc│$ million'!I98*'5.2 Calc│VTS'!$E98</f>
        <v>0</v>
      </c>
      <c r="J98" s="23">
        <f>'5.1 Calc│$ million'!J98*'5.2 Calc│VTS'!$E98</f>
        <v>0</v>
      </c>
      <c r="K98" s="23">
        <f>'5.1 Calc│$ million'!K98*'5.2 Calc│VTS'!$E98</f>
        <v>0</v>
      </c>
    </row>
    <row r="99" spans="1:11" x14ac:dyDescent="0.25">
      <c r="A99" s="7">
        <f>'5.0 Calc│Forecast Projects'!A99</f>
        <v>87</v>
      </c>
      <c r="B99" s="7" t="str">
        <f>'5.1 Calc│$ million'!B99</f>
        <v xml:space="preserve">Enterprise Content Management </v>
      </c>
      <c r="C99" s="7" t="str">
        <f>'5.1 Calc│$ million'!C99</f>
        <v>APA</v>
      </c>
      <c r="D99" s="7" t="str">
        <f>'5.0 Calc│Forecast Projects'!E99</f>
        <v>APA</v>
      </c>
      <c r="E99" s="22">
        <f>IFERROR(VLOOKUP(D99,'3.2 Input│Other'!$A$18:$B$21,2,FALSE),0)</f>
        <v>0.10448889478216249</v>
      </c>
      <c r="G99" s="23">
        <f>'5.1 Calc│$ million'!G99*'5.2 Calc│VTS'!$E99</f>
        <v>0</v>
      </c>
      <c r="H99" s="23">
        <f>'5.1 Calc│$ million'!H99*'5.2 Calc│VTS'!$E99</f>
        <v>0</v>
      </c>
      <c r="I99" s="23">
        <f>'5.1 Calc│$ million'!I99*'5.2 Calc│VTS'!$E99</f>
        <v>0</v>
      </c>
      <c r="J99" s="23">
        <f>'5.1 Calc│$ million'!J99*'5.2 Calc│VTS'!$E99</f>
        <v>0</v>
      </c>
      <c r="K99" s="23">
        <f>'5.1 Calc│$ million'!K99*'5.2 Calc│VTS'!$E99</f>
        <v>0</v>
      </c>
    </row>
    <row r="100" spans="1:11" x14ac:dyDescent="0.25">
      <c r="A100" s="7">
        <f>'5.0 Calc│Forecast Projects'!A100</f>
        <v>88</v>
      </c>
      <c r="B100" s="7" t="str">
        <f>'5.1 Calc│$ million'!B100</f>
        <v xml:space="preserve">Victoria CRE </v>
      </c>
      <c r="C100" s="7" t="str">
        <f>'5.1 Calc│$ million'!C100</f>
        <v>APA</v>
      </c>
      <c r="D100" s="7" t="str">
        <f>'5.0 Calc│Forecast Projects'!E100</f>
        <v>APA</v>
      </c>
      <c r="E100" s="22">
        <f>IFERROR(VLOOKUP(D100,'3.2 Input│Other'!$A$18:$B$21,2,FALSE),0)</f>
        <v>0.10448889478216249</v>
      </c>
      <c r="G100" s="23">
        <f>'5.1 Calc│$ million'!G100*'5.2 Calc│VTS'!$E100</f>
        <v>0</v>
      </c>
      <c r="H100" s="23">
        <f>'5.1 Calc│$ million'!H100*'5.2 Calc│VTS'!$E100</f>
        <v>0</v>
      </c>
      <c r="I100" s="23">
        <f>'5.1 Calc│$ million'!I100*'5.2 Calc│VTS'!$E100</f>
        <v>0</v>
      </c>
      <c r="J100" s="23">
        <f>'5.1 Calc│$ million'!J100*'5.2 Calc│VTS'!$E100</f>
        <v>0</v>
      </c>
      <c r="K100" s="23">
        <f>'5.1 Calc│$ million'!K100*'5.2 Calc│VTS'!$E100</f>
        <v>0</v>
      </c>
    </row>
    <row r="101" spans="1:11" x14ac:dyDescent="0.25">
      <c r="A101" s="7">
        <f>'5.0 Calc│Forecast Projects'!A101</f>
        <v>89</v>
      </c>
      <c r="B101" s="7" t="str">
        <f>'5.1 Calc│$ million'!B101</f>
        <v xml:space="preserve">APA Grid Energy Components Upgrade </v>
      </c>
      <c r="C101" s="7" t="str">
        <f>'5.1 Calc│$ million'!C101</f>
        <v>APA</v>
      </c>
      <c r="D101" s="7" t="str">
        <f>'5.0 Calc│Forecast Projects'!E101</f>
        <v>APA</v>
      </c>
      <c r="E101" s="22">
        <f>IFERROR(VLOOKUP(D101,'3.2 Input│Other'!$A$18:$B$21,2,FALSE),0)</f>
        <v>0.10448889478216249</v>
      </c>
      <c r="G101" s="23">
        <f>'5.1 Calc│$ million'!G101*'5.2 Calc│VTS'!$E101</f>
        <v>0</v>
      </c>
      <c r="H101" s="23">
        <f>'5.1 Calc│$ million'!H101*'5.2 Calc│VTS'!$E101</f>
        <v>0</v>
      </c>
      <c r="I101" s="23">
        <f>'5.1 Calc│$ million'!I101*'5.2 Calc│VTS'!$E101</f>
        <v>0</v>
      </c>
      <c r="J101" s="23">
        <f>'5.1 Calc│$ million'!J101*'5.2 Calc│VTS'!$E101</f>
        <v>0</v>
      </c>
      <c r="K101" s="23">
        <f>'5.1 Calc│$ million'!K101*'5.2 Calc│VTS'!$E101</f>
        <v>0</v>
      </c>
    </row>
    <row r="102" spans="1:11" x14ac:dyDescent="0.25">
      <c r="A102" s="7">
        <f>'5.0 Calc│Forecast Projects'!A102</f>
        <v>90</v>
      </c>
      <c r="B102" s="7" t="str">
        <f>'5.1 Calc│$ million'!B102</f>
        <v xml:space="preserve">APA Grid Extend Program </v>
      </c>
      <c r="C102" s="7" t="str">
        <f>'5.1 Calc│$ million'!C102</f>
        <v>APA</v>
      </c>
      <c r="D102" s="7" t="str">
        <f>'5.0 Calc│Forecast Projects'!E102</f>
        <v>APA</v>
      </c>
      <c r="E102" s="22">
        <f>IFERROR(VLOOKUP(D102,'3.2 Input│Other'!$A$18:$B$21,2,FALSE),0)</f>
        <v>0.10448889478216249</v>
      </c>
      <c r="G102" s="23">
        <f>'5.1 Calc│$ million'!G102*'5.2 Calc│VTS'!$E102</f>
        <v>0.2612222369554062</v>
      </c>
      <c r="H102" s="23">
        <f>'5.1 Calc│$ million'!H102*'5.2 Calc│VTS'!$E102</f>
        <v>0</v>
      </c>
      <c r="I102" s="23">
        <f>'5.1 Calc│$ million'!I102*'5.2 Calc│VTS'!$E102</f>
        <v>0</v>
      </c>
      <c r="J102" s="23">
        <f>'5.1 Calc│$ million'!J102*'5.2 Calc│VTS'!$E102</f>
        <v>0</v>
      </c>
      <c r="K102" s="23">
        <f>'5.1 Calc│$ million'!K102*'5.2 Calc│VTS'!$E102</f>
        <v>0</v>
      </c>
    </row>
    <row r="103" spans="1:11" x14ac:dyDescent="0.25">
      <c r="A103" s="7">
        <f>'5.0 Calc│Forecast Projects'!A103</f>
        <v>91</v>
      </c>
      <c r="B103" s="7" t="str">
        <f>'5.1 Calc│$ million'!B103</f>
        <v xml:space="preserve">APA Grid Services Initiatives Program </v>
      </c>
      <c r="C103" s="7" t="str">
        <f>'5.1 Calc│$ million'!C103</f>
        <v>APA</v>
      </c>
      <c r="D103" s="7" t="str">
        <f>'5.0 Calc│Forecast Projects'!E103</f>
        <v>APA</v>
      </c>
      <c r="E103" s="22">
        <f>IFERROR(VLOOKUP(D103,'3.2 Input│Other'!$A$18:$B$21,2,FALSE),0)</f>
        <v>0.10448889478216249</v>
      </c>
      <c r="G103" s="23">
        <f>'5.1 Calc│$ million'!G103*'5.2 Calc│VTS'!$E103</f>
        <v>0</v>
      </c>
      <c r="H103" s="23">
        <f>'5.1 Calc│$ million'!H103*'5.2 Calc│VTS'!$E103</f>
        <v>0</v>
      </c>
      <c r="I103" s="23">
        <f>'5.1 Calc│$ million'!I103*'5.2 Calc│VTS'!$E103</f>
        <v>0</v>
      </c>
      <c r="J103" s="23">
        <f>'5.1 Calc│$ million'!J103*'5.2 Calc│VTS'!$E103</f>
        <v>0</v>
      </c>
      <c r="K103" s="23">
        <f>'5.1 Calc│$ million'!K103*'5.2 Calc│VTS'!$E103</f>
        <v>0</v>
      </c>
    </row>
    <row r="104" spans="1:11" x14ac:dyDescent="0.25">
      <c r="A104" s="7">
        <f>'5.0 Calc│Forecast Projects'!A104</f>
        <v>92</v>
      </c>
      <c r="B104" s="7" t="str">
        <f>'5.1 Calc│$ million'!B104</f>
        <v xml:space="preserve">Hyperion Upgrade to 11.1.2.4 </v>
      </c>
      <c r="C104" s="7" t="str">
        <f>'5.1 Calc│$ million'!C104</f>
        <v>APA</v>
      </c>
      <c r="D104" s="7" t="str">
        <f>'5.0 Calc│Forecast Projects'!E104</f>
        <v>APA</v>
      </c>
      <c r="E104" s="22">
        <f>IFERROR(VLOOKUP(D104,'3.2 Input│Other'!$A$18:$B$21,2,FALSE),0)</f>
        <v>0.10448889478216249</v>
      </c>
      <c r="G104" s="23">
        <f>'5.1 Calc│$ million'!G104*'5.2 Calc│VTS'!$E104</f>
        <v>0</v>
      </c>
      <c r="H104" s="23">
        <f>'5.1 Calc│$ million'!H104*'5.2 Calc│VTS'!$E104</f>
        <v>0</v>
      </c>
      <c r="I104" s="23">
        <f>'5.1 Calc│$ million'!I104*'5.2 Calc│VTS'!$E104</f>
        <v>0</v>
      </c>
      <c r="J104" s="23">
        <f>'5.1 Calc│$ million'!J104*'5.2 Calc│VTS'!$E104</f>
        <v>0</v>
      </c>
      <c r="K104" s="23">
        <f>'5.1 Calc│$ million'!K104*'5.2 Calc│VTS'!$E104</f>
        <v>0</v>
      </c>
    </row>
    <row r="105" spans="1:11" x14ac:dyDescent="0.25">
      <c r="A105" s="7">
        <f>'5.0 Calc│Forecast Projects'!A105</f>
        <v>93</v>
      </c>
      <c r="B105" s="7" t="str">
        <f>'5.1 Calc│$ million'!B105</f>
        <v xml:space="preserve">BI - Transmission Dashboard and Enterprise Pilot </v>
      </c>
      <c r="C105" s="7" t="str">
        <f>'5.1 Calc│$ million'!C105</f>
        <v>APA</v>
      </c>
      <c r="D105" s="7" t="str">
        <f>'5.0 Calc│Forecast Projects'!E105</f>
        <v>APA</v>
      </c>
      <c r="E105" s="22">
        <f>IFERROR(VLOOKUP(D105,'3.2 Input│Other'!$A$18:$B$21,2,FALSE),0)</f>
        <v>0.10448889478216249</v>
      </c>
      <c r="G105" s="23">
        <f>'5.1 Calc│$ million'!G105*'5.2 Calc│VTS'!$E105</f>
        <v>0.20897778956432497</v>
      </c>
      <c r="H105" s="23">
        <f>'5.1 Calc│$ million'!H105*'5.2 Calc│VTS'!$E105</f>
        <v>0.15673334217324372</v>
      </c>
      <c r="I105" s="23">
        <f>'5.1 Calc│$ million'!I105*'5.2 Calc│VTS'!$E105</f>
        <v>0</v>
      </c>
      <c r="J105" s="23">
        <f>'5.1 Calc│$ million'!J105*'5.2 Calc│VTS'!$E105</f>
        <v>0</v>
      </c>
      <c r="K105" s="23">
        <f>'5.1 Calc│$ million'!K105*'5.2 Calc│VTS'!$E105</f>
        <v>0</v>
      </c>
    </row>
    <row r="106" spans="1:11" x14ac:dyDescent="0.25">
      <c r="A106" s="7">
        <f>'5.0 Calc│Forecast Projects'!A106</f>
        <v>94</v>
      </c>
      <c r="B106" s="7" t="str">
        <f>'5.1 Calc│$ million'!B106</f>
        <v xml:space="preserve">HR Systems Refresh </v>
      </c>
      <c r="C106" s="7" t="str">
        <f>'5.1 Calc│$ million'!C106</f>
        <v>APA</v>
      </c>
      <c r="D106" s="7" t="str">
        <f>'5.0 Calc│Forecast Projects'!E106</f>
        <v>APA</v>
      </c>
      <c r="E106" s="22">
        <f>IFERROR(VLOOKUP(D106,'3.2 Input│Other'!$A$18:$B$21,2,FALSE),0)</f>
        <v>0.10448889478216249</v>
      </c>
      <c r="G106" s="23">
        <f>'5.1 Calc│$ million'!G106*'5.2 Calc│VTS'!$E106</f>
        <v>0</v>
      </c>
      <c r="H106" s="23">
        <f>'5.1 Calc│$ million'!H106*'5.2 Calc│VTS'!$E106</f>
        <v>0</v>
      </c>
      <c r="I106" s="23">
        <f>'5.1 Calc│$ million'!I106*'5.2 Calc│VTS'!$E106</f>
        <v>0</v>
      </c>
      <c r="J106" s="23">
        <f>'5.1 Calc│$ million'!J106*'5.2 Calc│VTS'!$E106</f>
        <v>0</v>
      </c>
      <c r="K106" s="23">
        <f>'5.1 Calc│$ million'!K106*'5.2 Calc│VTS'!$E106</f>
        <v>0</v>
      </c>
    </row>
    <row r="107" spans="1:11" x14ac:dyDescent="0.25">
      <c r="A107" s="7">
        <f>'5.0 Calc│Forecast Projects'!A107</f>
        <v>95</v>
      </c>
      <c r="B107" s="7" t="str">
        <f>'5.1 Calc│$ million'!B107</f>
        <v xml:space="preserve">Transmission EAM Data Management Tool </v>
      </c>
      <c r="C107" s="7" t="str">
        <f>'5.1 Calc│$ million'!C107</f>
        <v>APA</v>
      </c>
      <c r="D107" s="7" t="str">
        <f>'5.0 Calc│Forecast Projects'!E107</f>
        <v>APA</v>
      </c>
      <c r="E107" s="22">
        <f>IFERROR(VLOOKUP(D107,'3.2 Input│Other'!$A$18:$B$21,2,FALSE),0)</f>
        <v>0.10448889478216249</v>
      </c>
      <c r="G107" s="23">
        <f>'5.1 Calc│$ million'!G107*'5.2 Calc│VTS'!$E107</f>
        <v>0</v>
      </c>
      <c r="H107" s="23">
        <f>'5.1 Calc│$ million'!H107*'5.2 Calc│VTS'!$E107</f>
        <v>0</v>
      </c>
      <c r="I107" s="23">
        <f>'5.1 Calc│$ million'!I107*'5.2 Calc│VTS'!$E107</f>
        <v>0</v>
      </c>
      <c r="J107" s="23">
        <f>'5.1 Calc│$ million'!J107*'5.2 Calc│VTS'!$E107</f>
        <v>0</v>
      </c>
      <c r="K107" s="23">
        <f>'5.1 Calc│$ million'!K107*'5.2 Calc│VTS'!$E107</f>
        <v>0</v>
      </c>
    </row>
    <row r="108" spans="1:11" x14ac:dyDescent="0.25">
      <c r="A108" s="7">
        <f>'5.0 Calc│Forecast Projects'!A108</f>
        <v>96</v>
      </c>
      <c r="B108" s="7" t="str">
        <f>'5.1 Calc│$ million'!B108</f>
        <v xml:space="preserve">SharePoint Upgrade </v>
      </c>
      <c r="C108" s="7" t="str">
        <f>'5.1 Calc│$ million'!C108</f>
        <v>APA</v>
      </c>
      <c r="D108" s="7" t="str">
        <f>'5.0 Calc│Forecast Projects'!E108</f>
        <v>APA</v>
      </c>
      <c r="E108" s="22">
        <f>IFERROR(VLOOKUP(D108,'3.2 Input│Other'!$A$18:$B$21,2,FALSE),0)</f>
        <v>0.10448889478216249</v>
      </c>
      <c r="G108" s="23">
        <f>'5.1 Calc│$ million'!G108*'5.2 Calc│VTS'!$E108</f>
        <v>2.5472146036653397E-2</v>
      </c>
      <c r="H108" s="23">
        <f>'5.1 Calc│$ million'!H108*'5.2 Calc│VTS'!$E108</f>
        <v>0</v>
      </c>
      <c r="I108" s="23">
        <f>'5.1 Calc│$ million'!I108*'5.2 Calc│VTS'!$E108</f>
        <v>0</v>
      </c>
      <c r="J108" s="23">
        <f>'5.1 Calc│$ million'!J108*'5.2 Calc│VTS'!$E108</f>
        <v>0</v>
      </c>
      <c r="K108" s="23">
        <f>'5.1 Calc│$ million'!K108*'5.2 Calc│VTS'!$E108</f>
        <v>0</v>
      </c>
    </row>
    <row r="109" spans="1:11" x14ac:dyDescent="0.25">
      <c r="A109" s="7">
        <f>'5.0 Calc│Forecast Projects'!A109</f>
        <v>97</v>
      </c>
      <c r="B109" s="7" t="str">
        <f>'5.1 Calc│$ million'!B109</f>
        <v xml:space="preserve">eForm Digitisation </v>
      </c>
      <c r="C109" s="7" t="str">
        <f>'5.1 Calc│$ million'!C109</f>
        <v>APA</v>
      </c>
      <c r="D109" s="7" t="str">
        <f>'5.0 Calc│Forecast Projects'!E109</f>
        <v>APA</v>
      </c>
      <c r="E109" s="22">
        <f>IFERROR(VLOOKUP(D109,'3.2 Input│Other'!$A$18:$B$21,2,FALSE),0)</f>
        <v>0.10448889478216249</v>
      </c>
      <c r="G109" s="23">
        <f>'5.1 Calc│$ million'!G109*'5.2 Calc│VTS'!$E109</f>
        <v>0</v>
      </c>
      <c r="H109" s="23">
        <f>'5.1 Calc│$ million'!H109*'5.2 Calc│VTS'!$E109</f>
        <v>0</v>
      </c>
      <c r="I109" s="23">
        <f>'5.1 Calc│$ million'!I109*'5.2 Calc│VTS'!$E109</f>
        <v>0.16797673908581287</v>
      </c>
      <c r="J109" s="23">
        <f>'5.1 Calc│$ million'!J109*'5.2 Calc│VTS'!$E109</f>
        <v>0.43335685038291955</v>
      </c>
      <c r="K109" s="23">
        <f>'5.1 Calc│$ million'!K109*'5.2 Calc│VTS'!$E109</f>
        <v>0</v>
      </c>
    </row>
    <row r="110" spans="1:11" x14ac:dyDescent="0.25">
      <c r="A110" s="7">
        <f>'5.0 Calc│Forecast Projects'!A110</f>
        <v>98</v>
      </c>
      <c r="B110" s="7" t="str">
        <f>'5.1 Calc│$ million'!B110</f>
        <v xml:space="preserve">Historian Upgrade - version 2012 to 2015 </v>
      </c>
      <c r="C110" s="7" t="str">
        <f>'5.1 Calc│$ million'!C110</f>
        <v>APA</v>
      </c>
      <c r="D110" s="7" t="str">
        <f>'5.0 Calc│Forecast Projects'!E110</f>
        <v>APA</v>
      </c>
      <c r="E110" s="22">
        <f>IFERROR(VLOOKUP(D110,'3.2 Input│Other'!$A$18:$B$21,2,FALSE),0)</f>
        <v>0.10448889478216249</v>
      </c>
      <c r="G110" s="23">
        <f>'5.1 Calc│$ million'!G110*'5.2 Calc│VTS'!$E110</f>
        <v>0</v>
      </c>
      <c r="H110" s="23">
        <f>'5.1 Calc│$ million'!H110*'5.2 Calc│VTS'!$E110</f>
        <v>0</v>
      </c>
      <c r="I110" s="23">
        <f>'5.1 Calc│$ million'!I110*'5.2 Calc│VTS'!$E110</f>
        <v>0</v>
      </c>
      <c r="J110" s="23">
        <f>'5.1 Calc│$ million'!J110*'5.2 Calc│VTS'!$E110</f>
        <v>0</v>
      </c>
      <c r="K110" s="23">
        <f>'5.1 Calc│$ million'!K110*'5.2 Calc│VTS'!$E110</f>
        <v>0</v>
      </c>
    </row>
    <row r="111" spans="1:11" x14ac:dyDescent="0.25">
      <c r="A111" s="7">
        <f>'5.0 Calc│Forecast Projects'!A111</f>
        <v>99</v>
      </c>
      <c r="B111" s="7" t="str">
        <f>'5.1 Calc│$ million'!B111</f>
        <v xml:space="preserve">Hazardous Area Platform </v>
      </c>
      <c r="C111" s="7" t="str">
        <f>'5.1 Calc│$ million'!C111</f>
        <v>APA</v>
      </c>
      <c r="D111" s="7" t="str">
        <f>'5.0 Calc│Forecast Projects'!E111</f>
        <v>APA</v>
      </c>
      <c r="E111" s="22">
        <f>IFERROR(VLOOKUP(D111,'3.2 Input│Other'!$A$18:$B$21,2,FALSE),0)</f>
        <v>0.10448889478216249</v>
      </c>
      <c r="G111" s="23">
        <f>'5.1 Calc│$ million'!G111*'5.2 Calc│VTS'!$E111</f>
        <v>0.16221810009247448</v>
      </c>
      <c r="H111" s="23">
        <f>'5.1 Calc│$ million'!H111*'5.2 Calc│VTS'!$E111</f>
        <v>0</v>
      </c>
      <c r="I111" s="23">
        <f>'5.1 Calc│$ million'!I111*'5.2 Calc│VTS'!$E111</f>
        <v>0</v>
      </c>
      <c r="J111" s="23">
        <f>'5.1 Calc│$ million'!J111*'5.2 Calc│VTS'!$E111</f>
        <v>0</v>
      </c>
      <c r="K111" s="23">
        <f>'5.1 Calc│$ million'!K111*'5.2 Calc│VTS'!$E111</f>
        <v>0</v>
      </c>
    </row>
    <row r="112" spans="1:11" x14ac:dyDescent="0.25">
      <c r="A112" s="7">
        <f>'5.0 Calc│Forecast Projects'!A112</f>
        <v>100</v>
      </c>
      <c r="B112" s="7" t="str">
        <f>'5.1 Calc│$ million'!B112</f>
        <v xml:space="preserve">PPM Refresh </v>
      </c>
      <c r="C112" s="7" t="str">
        <f>'5.1 Calc│$ million'!C112</f>
        <v>APA</v>
      </c>
      <c r="D112" s="7" t="str">
        <f>'5.0 Calc│Forecast Projects'!E112</f>
        <v>APA</v>
      </c>
      <c r="E112" s="22">
        <f>IFERROR(VLOOKUP(D112,'3.2 Input│Other'!$A$18:$B$21,2,FALSE),0)</f>
        <v>0.10448889478216249</v>
      </c>
      <c r="G112" s="23">
        <f>'5.1 Calc│$ million'!G112*'5.2 Calc│VTS'!$E112</f>
        <v>0.31346668434648745</v>
      </c>
      <c r="H112" s="23">
        <f>'5.1 Calc│$ million'!H112*'5.2 Calc│VTS'!$E112</f>
        <v>0</v>
      </c>
      <c r="I112" s="23">
        <f>'5.1 Calc│$ million'!I112*'5.2 Calc│VTS'!$E112</f>
        <v>0</v>
      </c>
      <c r="J112" s="23">
        <f>'5.1 Calc│$ million'!J112*'5.2 Calc│VTS'!$E112</f>
        <v>0</v>
      </c>
      <c r="K112" s="23">
        <f>'5.1 Calc│$ million'!K112*'5.2 Calc│VTS'!$E112</f>
        <v>0</v>
      </c>
    </row>
    <row r="113" spans="1:11" x14ac:dyDescent="0.25">
      <c r="A113" s="7">
        <f>'5.0 Calc│Forecast Projects'!A113</f>
        <v>101</v>
      </c>
      <c r="B113" s="7" t="str">
        <f>'5.1 Calc│$ million'!B113</f>
        <v xml:space="preserve">BizTalk Upgrade FY2018 </v>
      </c>
      <c r="C113" s="7" t="str">
        <f>'5.1 Calc│$ million'!C113</f>
        <v>APA</v>
      </c>
      <c r="D113" s="7" t="str">
        <f>'5.0 Calc│Forecast Projects'!E113</f>
        <v>APA</v>
      </c>
      <c r="E113" s="22">
        <f>IFERROR(VLOOKUP(D113,'3.2 Input│Other'!$A$18:$B$21,2,FALSE),0)</f>
        <v>0.10448889478216249</v>
      </c>
      <c r="G113" s="23">
        <f>'5.1 Calc│$ million'!G113*'5.2 Calc│VTS'!$E113</f>
        <v>0</v>
      </c>
      <c r="H113" s="23">
        <f>'5.1 Calc│$ million'!H113*'5.2 Calc│VTS'!$E113</f>
        <v>6.3199993574006921E-2</v>
      </c>
      <c r="I113" s="23">
        <f>'5.1 Calc│$ million'!I113*'5.2 Calc│VTS'!$E113</f>
        <v>7.0103533568284873E-2</v>
      </c>
      <c r="J113" s="23">
        <f>'5.1 Calc│$ million'!J113*'5.2 Calc│VTS'!$E113</f>
        <v>0</v>
      </c>
      <c r="K113" s="23">
        <f>'5.1 Calc│$ million'!K113*'5.2 Calc│VTS'!$E113</f>
        <v>0</v>
      </c>
    </row>
    <row r="114" spans="1:11" x14ac:dyDescent="0.25">
      <c r="A114" s="7">
        <f>'5.0 Calc│Forecast Projects'!A114</f>
        <v>102</v>
      </c>
      <c r="B114" s="7" t="str">
        <f>'5.1 Calc│$ million'!B114</f>
        <v xml:space="preserve">Automated Testing Tool </v>
      </c>
      <c r="C114" s="7" t="str">
        <f>'5.1 Calc│$ million'!C114</f>
        <v>APA</v>
      </c>
      <c r="D114" s="7" t="str">
        <f>'5.0 Calc│Forecast Projects'!E114</f>
        <v>APA</v>
      </c>
      <c r="E114" s="22">
        <f>IFERROR(VLOOKUP(D114,'3.2 Input│Other'!$A$18:$B$21,2,FALSE),0)</f>
        <v>0.10448889478216249</v>
      </c>
      <c r="G114" s="23">
        <f>'5.1 Calc│$ million'!G114*'5.2 Calc│VTS'!$E114</f>
        <v>6.6058401719487708E-2</v>
      </c>
      <c r="H114" s="23">
        <f>'5.1 Calc│$ million'!H114*'5.2 Calc│VTS'!$E114</f>
        <v>0</v>
      </c>
      <c r="I114" s="23">
        <f>'5.1 Calc│$ million'!I114*'5.2 Calc│VTS'!$E114</f>
        <v>0</v>
      </c>
      <c r="J114" s="23">
        <f>'5.1 Calc│$ million'!J114*'5.2 Calc│VTS'!$E114</f>
        <v>0</v>
      </c>
      <c r="K114" s="23">
        <f>'5.1 Calc│$ million'!K114*'5.2 Calc│VTS'!$E114</f>
        <v>0</v>
      </c>
    </row>
    <row r="115" spans="1:11" x14ac:dyDescent="0.25">
      <c r="A115" s="7">
        <f>'5.0 Calc│Forecast Projects'!A115</f>
        <v>103</v>
      </c>
      <c r="B115" s="7" t="str">
        <f>'5.1 Calc│$ million'!B115</f>
        <v xml:space="preserve">Code Management Software </v>
      </c>
      <c r="C115" s="7" t="str">
        <f>'5.1 Calc│$ million'!C115</f>
        <v>APA</v>
      </c>
      <c r="D115" s="7" t="str">
        <f>'5.0 Calc│Forecast Projects'!E115</f>
        <v>APA</v>
      </c>
      <c r="E115" s="22">
        <f>IFERROR(VLOOKUP(D115,'3.2 Input│Other'!$A$18:$B$21,2,FALSE),0)</f>
        <v>0.10448889478216249</v>
      </c>
      <c r="G115" s="23">
        <f>'5.1 Calc│$ million'!G115*'5.2 Calc│VTS'!$E115</f>
        <v>9.4659689757653473E-2</v>
      </c>
      <c r="H115" s="23">
        <f>'5.1 Calc│$ million'!H115*'5.2 Calc│VTS'!$E115</f>
        <v>0</v>
      </c>
      <c r="I115" s="23">
        <f>'5.1 Calc│$ million'!I115*'5.2 Calc│VTS'!$E115</f>
        <v>0</v>
      </c>
      <c r="J115" s="23">
        <f>'5.1 Calc│$ million'!J115*'5.2 Calc│VTS'!$E115</f>
        <v>0</v>
      </c>
      <c r="K115" s="23">
        <f>'5.1 Calc│$ million'!K115*'5.2 Calc│VTS'!$E115</f>
        <v>0</v>
      </c>
    </row>
    <row r="116" spans="1:11" x14ac:dyDescent="0.25">
      <c r="A116" s="7">
        <f>'5.0 Calc│Forecast Projects'!A116</f>
        <v>104</v>
      </c>
      <c r="B116" s="7" t="str">
        <f>'5.1 Calc│$ million'!B116</f>
        <v xml:space="preserve">CRM Upgrade </v>
      </c>
      <c r="C116" s="7" t="str">
        <f>'5.1 Calc│$ million'!C116</f>
        <v>APA</v>
      </c>
      <c r="D116" s="7" t="str">
        <f>'5.0 Calc│Forecast Projects'!E116</f>
        <v>APA</v>
      </c>
      <c r="E116" s="22">
        <f>IFERROR(VLOOKUP(D116,'3.2 Input│Other'!$A$18:$B$21,2,FALSE),0)</f>
        <v>0.10448889478216249</v>
      </c>
      <c r="G116" s="23">
        <f>'5.1 Calc│$ million'!G116*'5.2 Calc│VTS'!$E116</f>
        <v>0.1471398196823582</v>
      </c>
      <c r="H116" s="23">
        <f>'5.1 Calc│$ million'!H116*'5.2 Calc│VTS'!$E116</f>
        <v>6.1698393613181845E-3</v>
      </c>
      <c r="I116" s="23">
        <f>'5.1 Calc│$ million'!I116*'5.2 Calc│VTS'!$E116</f>
        <v>0</v>
      </c>
      <c r="J116" s="23">
        <f>'5.1 Calc│$ million'!J116*'5.2 Calc│VTS'!$E116</f>
        <v>0</v>
      </c>
      <c r="K116" s="23">
        <f>'5.1 Calc│$ million'!K116*'5.2 Calc│VTS'!$E116</f>
        <v>0</v>
      </c>
    </row>
    <row r="117" spans="1:11" x14ac:dyDescent="0.25">
      <c r="A117" s="7">
        <f>'5.0 Calc│Forecast Projects'!A117</f>
        <v>105</v>
      </c>
      <c r="B117" s="7" t="str">
        <f>'5.1 Calc│$ million'!B117</f>
        <v xml:space="preserve">X-Info Aware Version 2 </v>
      </c>
      <c r="C117" s="7" t="str">
        <f>'5.1 Calc│$ million'!C117</f>
        <v>APA</v>
      </c>
      <c r="D117" s="7" t="str">
        <f>'5.0 Calc│Forecast Projects'!E117</f>
        <v>APA</v>
      </c>
      <c r="E117" s="22">
        <f>IFERROR(VLOOKUP(D117,'3.2 Input│Other'!$A$18:$B$21,2,FALSE),0)</f>
        <v>0.10448889478216249</v>
      </c>
      <c r="G117" s="23">
        <f>'5.1 Calc│$ million'!G117*'5.2 Calc│VTS'!$E117</f>
        <v>4.4938740601254613E-2</v>
      </c>
      <c r="H117" s="23">
        <f>'5.1 Calc│$ million'!H117*'5.2 Calc│VTS'!$E117</f>
        <v>0</v>
      </c>
      <c r="I117" s="23">
        <f>'5.1 Calc│$ million'!I117*'5.2 Calc│VTS'!$E117</f>
        <v>0</v>
      </c>
      <c r="J117" s="23">
        <f>'5.1 Calc│$ million'!J117*'5.2 Calc│VTS'!$E117</f>
        <v>0</v>
      </c>
      <c r="K117" s="23">
        <f>'5.1 Calc│$ million'!K117*'5.2 Calc│VTS'!$E117</f>
        <v>0</v>
      </c>
    </row>
    <row r="118" spans="1:11" x14ac:dyDescent="0.25">
      <c r="A118" s="7">
        <f>'5.0 Calc│Forecast Projects'!A118</f>
        <v>106</v>
      </c>
      <c r="B118" s="7" t="str">
        <f>'5.1 Calc│$ million'!B118</f>
        <v xml:space="preserve">Supplier Qualification and Compliance </v>
      </c>
      <c r="C118" s="7" t="str">
        <f>'5.1 Calc│$ million'!C118</f>
        <v>APA</v>
      </c>
      <c r="D118" s="7" t="str">
        <f>'5.0 Calc│Forecast Projects'!E118</f>
        <v>APA</v>
      </c>
      <c r="E118" s="22">
        <f>IFERROR(VLOOKUP(D118,'3.2 Input│Other'!$A$18:$B$21,2,FALSE),0)</f>
        <v>0.10448889478216249</v>
      </c>
      <c r="G118" s="23">
        <f>'5.1 Calc│$ million'!G118*'5.2 Calc│VTS'!$E118</f>
        <v>7.2917466555281585E-2</v>
      </c>
      <c r="H118" s="23">
        <f>'5.1 Calc│$ million'!H118*'5.2 Calc│VTS'!$E118</f>
        <v>1.9388441050859975E-2</v>
      </c>
      <c r="I118" s="23">
        <f>'5.1 Calc│$ million'!I118*'5.2 Calc│VTS'!$E118</f>
        <v>0</v>
      </c>
      <c r="J118" s="23">
        <f>'5.1 Calc│$ million'!J118*'5.2 Calc│VTS'!$E118</f>
        <v>0</v>
      </c>
      <c r="K118" s="23">
        <f>'5.1 Calc│$ million'!K118*'5.2 Calc│VTS'!$E118</f>
        <v>0</v>
      </c>
    </row>
    <row r="119" spans="1:11" x14ac:dyDescent="0.25">
      <c r="A119" s="7">
        <f>'5.0 Calc│Forecast Projects'!A119</f>
        <v>107</v>
      </c>
      <c r="B119" s="7" t="str">
        <f>'5.1 Calc│$ million'!B119</f>
        <v xml:space="preserve">Oracle eBS Upgrade to 12.2 </v>
      </c>
      <c r="C119" s="7" t="str">
        <f>'5.1 Calc│$ million'!C119</f>
        <v>APA</v>
      </c>
      <c r="D119" s="7" t="str">
        <f>'5.0 Calc│Forecast Projects'!E119</f>
        <v>APA</v>
      </c>
      <c r="E119" s="22">
        <f>IFERROR(VLOOKUP(D119,'3.2 Input│Other'!$A$18:$B$21,2,FALSE),0)</f>
        <v>0.10448889478216249</v>
      </c>
      <c r="G119" s="23">
        <f>'5.1 Calc│$ million'!G119*'5.2 Calc│VTS'!$E119</f>
        <v>2.7910343831606715E-2</v>
      </c>
      <c r="H119" s="23">
        <f>'5.1 Calc│$ million'!H119*'5.2 Calc│VTS'!$E119</f>
        <v>0.13335327676487058</v>
      </c>
      <c r="I119" s="23">
        <f>'5.1 Calc│$ million'!I119*'5.2 Calc│VTS'!$E119</f>
        <v>0</v>
      </c>
      <c r="J119" s="23">
        <f>'5.1 Calc│$ million'!J119*'5.2 Calc│VTS'!$E119</f>
        <v>0</v>
      </c>
      <c r="K119" s="23">
        <f>'5.1 Calc│$ million'!K119*'5.2 Calc│VTS'!$E119</f>
        <v>0</v>
      </c>
    </row>
    <row r="120" spans="1:11" x14ac:dyDescent="0.25">
      <c r="A120" s="7">
        <f>'5.0 Calc│Forecast Projects'!A120</f>
        <v>108</v>
      </c>
      <c r="B120" s="7" t="str">
        <f>'5.1 Calc│$ million'!B120</f>
        <v xml:space="preserve">BizTalk System Upgrade 2020 </v>
      </c>
      <c r="C120" s="7" t="str">
        <f>'5.1 Calc│$ million'!C120</f>
        <v>APA</v>
      </c>
      <c r="D120" s="7" t="str">
        <f>'5.0 Calc│Forecast Projects'!E120</f>
        <v>APA</v>
      </c>
      <c r="E120" s="22">
        <f>IFERROR(VLOOKUP(D120,'3.2 Input│Other'!$A$18:$B$21,2,FALSE),0)</f>
        <v>0.10448889478216249</v>
      </c>
      <c r="G120" s="23">
        <f>'5.1 Calc│$ million'!G120*'5.2 Calc│VTS'!$E120</f>
        <v>0</v>
      </c>
      <c r="H120" s="23">
        <f>'5.1 Calc│$ million'!H120*'5.2 Calc│VTS'!$E120</f>
        <v>6.3199993574006921E-2</v>
      </c>
      <c r="I120" s="23">
        <f>'5.1 Calc│$ million'!I120*'5.2 Calc│VTS'!$E120</f>
        <v>7.0103533568284873E-2</v>
      </c>
      <c r="J120" s="23">
        <f>'5.1 Calc│$ million'!J120*'5.2 Calc│VTS'!$E120</f>
        <v>0</v>
      </c>
      <c r="K120" s="23">
        <f>'5.1 Calc│$ million'!K120*'5.2 Calc│VTS'!$E120</f>
        <v>0</v>
      </c>
    </row>
    <row r="121" spans="1:11" x14ac:dyDescent="0.25">
      <c r="A121" s="7">
        <f>'5.0 Calc│Forecast Projects'!A121</f>
        <v>109</v>
      </c>
      <c r="B121" s="7" t="str">
        <f>'5.1 Calc│$ million'!B121</f>
        <v>Applications Renewal</v>
      </c>
      <c r="C121" s="7" t="str">
        <f>'5.1 Calc│$ million'!C121</f>
        <v>APA</v>
      </c>
      <c r="D121" s="7" t="str">
        <f>'5.0 Calc│Forecast Projects'!E121</f>
        <v>APA</v>
      </c>
      <c r="E121" s="22">
        <f>IFERROR(VLOOKUP(D121,'3.2 Input│Other'!$A$18:$B$21,2,FALSE),0)</f>
        <v>0.10448889478216249</v>
      </c>
      <c r="G121" s="23">
        <f>'5.1 Calc│$ million'!G121*'5.2 Calc│VTS'!$E121</f>
        <v>0.72097337399692107</v>
      </c>
      <c r="H121" s="23">
        <f>'5.1 Calc│$ million'!H121*'5.2 Calc│VTS'!$E121</f>
        <v>0.90069427302224059</v>
      </c>
      <c r="I121" s="23">
        <f>'5.1 Calc│$ million'!I121*'5.2 Calc│VTS'!$E121</f>
        <v>0.72097337399692107</v>
      </c>
      <c r="J121" s="23">
        <f>'5.1 Calc│$ million'!J121*'5.2 Calc│VTS'!$E121</f>
        <v>0.90069427302224059</v>
      </c>
      <c r="K121" s="23">
        <f>'5.1 Calc│$ million'!K121*'5.2 Calc│VTS'!$E121</f>
        <v>0.72097337399692107</v>
      </c>
    </row>
    <row r="122" spans="1:11" x14ac:dyDescent="0.25">
      <c r="A122" s="7">
        <f>'5.0 Calc│Forecast Projects'!A122</f>
        <v>110</v>
      </c>
      <c r="B122" s="7" t="str">
        <f>'5.1 Calc│$ million'!B122</f>
        <v>Infrastructure Renewal</v>
      </c>
      <c r="C122" s="7" t="str">
        <f>'5.1 Calc│$ million'!C122</f>
        <v>APA</v>
      </c>
      <c r="D122" s="7" t="str">
        <f>'5.0 Calc│Forecast Projects'!E122</f>
        <v>APA</v>
      </c>
      <c r="E122" s="22">
        <f>IFERROR(VLOOKUP(D122,'3.2 Input│Other'!$A$18:$B$21,2,FALSE),0)</f>
        <v>0.10448889478216249</v>
      </c>
      <c r="G122" s="23">
        <f>'5.1 Calc│$ million'!G122*'5.2 Calc│VTS'!$E122</f>
        <v>0.2351000132598656</v>
      </c>
      <c r="H122" s="23">
        <f>'5.1 Calc│$ million'!H122*'5.2 Calc│VTS'!$E122</f>
        <v>7.8366671086621861E-2</v>
      </c>
      <c r="I122" s="23">
        <f>'5.1 Calc│$ million'!I122*'5.2 Calc│VTS'!$E122</f>
        <v>7.8366671086621861E-2</v>
      </c>
      <c r="J122" s="23">
        <f>'5.1 Calc│$ million'!J122*'5.2 Calc│VTS'!$E122</f>
        <v>7.8366671086621861E-2</v>
      </c>
      <c r="K122" s="23">
        <f>'5.1 Calc│$ million'!K122*'5.2 Calc│VTS'!$E122</f>
        <v>0</v>
      </c>
    </row>
    <row r="123" spans="1:11" x14ac:dyDescent="0.25">
      <c r="A123" s="7">
        <f>'5.0 Calc│Forecast Projects'!A123</f>
        <v>111</v>
      </c>
      <c r="B123" s="7" t="str">
        <f>'5.1 Calc│$ million'!B123</f>
        <v>Dandenong Relocation</v>
      </c>
      <c r="C123" s="7" t="str">
        <f>'5.1 Calc│$ million'!C123</f>
        <v>APA</v>
      </c>
      <c r="D123" s="7" t="str">
        <f>'5.0 Calc│Forecast Projects'!E123</f>
        <v>APA</v>
      </c>
      <c r="E123" s="22">
        <f>IFERROR(VLOOKUP(D123,'3.2 Input│Other'!$A$18:$B$21,2,FALSE),0)</f>
        <v>0.10448889478216249</v>
      </c>
      <c r="G123" s="23">
        <f>'5.1 Calc│$ million'!G123*'5.2 Calc│VTS'!$E123</f>
        <v>0</v>
      </c>
      <c r="H123" s="23">
        <f>'5.1 Calc│$ million'!H123*'5.2 Calc│VTS'!$E123</f>
        <v>0</v>
      </c>
      <c r="I123" s="23">
        <f>'5.1 Calc│$ million'!I123*'5.2 Calc│VTS'!$E123</f>
        <v>0</v>
      </c>
      <c r="J123" s="23">
        <f>'5.1 Calc│$ million'!J123*'5.2 Calc│VTS'!$E123</f>
        <v>0</v>
      </c>
      <c r="K123" s="23">
        <f>'5.1 Calc│$ million'!K123*'5.2 Calc│VTS'!$E123</f>
        <v>0</v>
      </c>
    </row>
    <row r="124" spans="1:11" x14ac:dyDescent="0.25">
      <c r="A124" s="7" t="str">
        <f>'5.0 Calc│Forecast Projects'!A124</f>
        <v>-</v>
      </c>
      <c r="B124" s="7" t="str">
        <f>'5.1 Calc│$ million'!B124</f>
        <v/>
      </c>
      <c r="C124" s="7" t="str">
        <f>'5.1 Calc│$ million'!C124</f>
        <v>-</v>
      </c>
      <c r="D124" s="7" t="str">
        <f>'5.0 Calc│Forecast Projects'!E124</f>
        <v>-</v>
      </c>
      <c r="E124" s="22">
        <f>IFERROR(VLOOKUP(D124,'3.2 Input│Other'!$A$18:$B$21,2,FALSE),0)</f>
        <v>0</v>
      </c>
      <c r="G124" s="23">
        <f>'5.1 Calc│$ million'!G124*'5.2 Calc│VTS'!$E124</f>
        <v>0</v>
      </c>
      <c r="H124" s="23">
        <f>'5.1 Calc│$ million'!H124*'5.2 Calc│VTS'!$E124</f>
        <v>0</v>
      </c>
      <c r="I124" s="23">
        <f>'5.1 Calc│$ million'!I124*'5.2 Calc│VTS'!$E124</f>
        <v>0</v>
      </c>
      <c r="J124" s="23">
        <f>'5.1 Calc│$ million'!J124*'5.2 Calc│VTS'!$E124</f>
        <v>0</v>
      </c>
      <c r="K124" s="23">
        <f>'5.1 Calc│$ million'!K124*'5.2 Calc│VTS'!$E124</f>
        <v>0</v>
      </c>
    </row>
    <row r="125" spans="1:11" x14ac:dyDescent="0.25">
      <c r="A125" s="7" t="str">
        <f>'5.0 Calc│Forecast Projects'!A125</f>
        <v>-</v>
      </c>
      <c r="B125" s="7" t="str">
        <f>'5.1 Calc│$ million'!B125</f>
        <v/>
      </c>
      <c r="C125" s="7" t="str">
        <f>'5.1 Calc│$ million'!C125</f>
        <v>-</v>
      </c>
      <c r="D125" s="7" t="str">
        <f>'5.0 Calc│Forecast Projects'!E125</f>
        <v>-</v>
      </c>
      <c r="E125" s="22">
        <f>IFERROR(VLOOKUP(D125,'3.2 Input│Other'!$A$18:$B$21,2,FALSE),0)</f>
        <v>0</v>
      </c>
      <c r="G125" s="23">
        <f>'5.1 Calc│$ million'!G125*'5.2 Calc│VTS'!$E125</f>
        <v>0</v>
      </c>
      <c r="H125" s="23">
        <f>'5.1 Calc│$ million'!H125*'5.2 Calc│VTS'!$E125</f>
        <v>0</v>
      </c>
      <c r="I125" s="23">
        <f>'5.1 Calc│$ million'!I125*'5.2 Calc│VTS'!$E125</f>
        <v>0</v>
      </c>
      <c r="J125" s="23">
        <f>'5.1 Calc│$ million'!J125*'5.2 Calc│VTS'!$E125</f>
        <v>0</v>
      </c>
      <c r="K125" s="23">
        <f>'5.1 Calc│$ million'!K125*'5.2 Calc│VTS'!$E125</f>
        <v>0</v>
      </c>
    </row>
    <row r="126" spans="1:11" x14ac:dyDescent="0.25">
      <c r="A126" s="7" t="str">
        <f>'5.0 Calc│Forecast Projects'!A126</f>
        <v>-</v>
      </c>
      <c r="B126" s="7" t="str">
        <f>'5.1 Calc│$ million'!B126</f>
        <v/>
      </c>
      <c r="C126" s="7" t="str">
        <f>'5.1 Calc│$ million'!C126</f>
        <v>-</v>
      </c>
      <c r="D126" s="7" t="str">
        <f>'5.0 Calc│Forecast Projects'!E126</f>
        <v>-</v>
      </c>
      <c r="E126" s="22">
        <f>IFERROR(VLOOKUP(D126,'3.2 Input│Other'!$A$18:$B$21,2,FALSE),0)</f>
        <v>0</v>
      </c>
      <c r="G126" s="23">
        <f>'5.1 Calc│$ million'!G126*'5.2 Calc│VTS'!$E126</f>
        <v>0</v>
      </c>
      <c r="H126" s="23">
        <f>'5.1 Calc│$ million'!H126*'5.2 Calc│VTS'!$E126</f>
        <v>0</v>
      </c>
      <c r="I126" s="23">
        <f>'5.1 Calc│$ million'!I126*'5.2 Calc│VTS'!$E126</f>
        <v>0</v>
      </c>
      <c r="J126" s="23">
        <f>'5.1 Calc│$ million'!J126*'5.2 Calc│VTS'!$E126</f>
        <v>0</v>
      </c>
      <c r="K126" s="23">
        <f>'5.1 Calc│$ million'!K126*'5.2 Calc│VTS'!$E126</f>
        <v>0</v>
      </c>
    </row>
    <row r="127" spans="1:11" x14ac:dyDescent="0.25">
      <c r="A127" s="7" t="str">
        <f>'5.0 Calc│Forecast Projects'!A127</f>
        <v>-</v>
      </c>
      <c r="B127" s="7" t="str">
        <f>'5.1 Calc│$ million'!B127</f>
        <v/>
      </c>
      <c r="C127" s="7" t="str">
        <f>'5.1 Calc│$ million'!C127</f>
        <v>-</v>
      </c>
      <c r="D127" s="7" t="str">
        <f>'5.0 Calc│Forecast Projects'!E127</f>
        <v>-</v>
      </c>
      <c r="E127" s="22">
        <f>IFERROR(VLOOKUP(D127,'3.2 Input│Other'!$A$18:$B$21,2,FALSE),0)</f>
        <v>0</v>
      </c>
      <c r="G127" s="23">
        <f>'5.1 Calc│$ million'!G127*'5.2 Calc│VTS'!$E127</f>
        <v>0</v>
      </c>
      <c r="H127" s="23">
        <f>'5.1 Calc│$ million'!H127*'5.2 Calc│VTS'!$E127</f>
        <v>0</v>
      </c>
      <c r="I127" s="23">
        <f>'5.1 Calc│$ million'!I127*'5.2 Calc│VTS'!$E127</f>
        <v>0</v>
      </c>
      <c r="J127" s="23">
        <f>'5.1 Calc│$ million'!J127*'5.2 Calc│VTS'!$E127</f>
        <v>0</v>
      </c>
      <c r="K127" s="23">
        <f>'5.1 Calc│$ million'!K127*'5.2 Calc│VTS'!$E127</f>
        <v>0</v>
      </c>
    </row>
    <row r="128" spans="1:11" x14ac:dyDescent="0.25">
      <c r="A128" s="7" t="str">
        <f>'5.0 Calc│Forecast Projects'!A128</f>
        <v>-</v>
      </c>
      <c r="B128" s="7" t="str">
        <f>'5.1 Calc│$ million'!B128</f>
        <v/>
      </c>
      <c r="C128" s="7" t="str">
        <f>'5.1 Calc│$ million'!C128</f>
        <v>-</v>
      </c>
      <c r="D128" s="7" t="str">
        <f>'5.0 Calc│Forecast Projects'!E128</f>
        <v>-</v>
      </c>
      <c r="E128" s="22">
        <f>IFERROR(VLOOKUP(D128,'3.2 Input│Other'!$A$18:$B$21,2,FALSE),0)</f>
        <v>0</v>
      </c>
      <c r="G128" s="23">
        <f>'5.1 Calc│$ million'!G128*'5.2 Calc│VTS'!$E128</f>
        <v>0</v>
      </c>
      <c r="H128" s="23">
        <f>'5.1 Calc│$ million'!H128*'5.2 Calc│VTS'!$E128</f>
        <v>0</v>
      </c>
      <c r="I128" s="23">
        <f>'5.1 Calc│$ million'!I128*'5.2 Calc│VTS'!$E128</f>
        <v>0</v>
      </c>
      <c r="J128" s="23">
        <f>'5.1 Calc│$ million'!J128*'5.2 Calc│VTS'!$E128</f>
        <v>0</v>
      </c>
      <c r="K128" s="23">
        <f>'5.1 Calc│$ million'!K128*'5.2 Calc│VTS'!$E128</f>
        <v>0</v>
      </c>
    </row>
    <row r="129" spans="1:11" x14ac:dyDescent="0.25">
      <c r="A129" s="7" t="str">
        <f>'5.0 Calc│Forecast Projects'!A129</f>
        <v>-</v>
      </c>
      <c r="B129" s="7" t="str">
        <f>'5.1 Calc│$ million'!B129</f>
        <v/>
      </c>
      <c r="C129" s="7" t="str">
        <f>'5.1 Calc│$ million'!C129</f>
        <v>-</v>
      </c>
      <c r="D129" s="7" t="str">
        <f>'5.0 Calc│Forecast Projects'!E129</f>
        <v>-</v>
      </c>
      <c r="E129" s="22">
        <f>IFERROR(VLOOKUP(D129,'3.2 Input│Other'!$A$18:$B$21,2,FALSE),0)</f>
        <v>0</v>
      </c>
      <c r="G129" s="23">
        <f>'5.1 Calc│$ million'!G129*'5.2 Calc│VTS'!$E129</f>
        <v>0</v>
      </c>
      <c r="H129" s="23">
        <f>'5.1 Calc│$ million'!H129*'5.2 Calc│VTS'!$E129</f>
        <v>0</v>
      </c>
      <c r="I129" s="23">
        <f>'5.1 Calc│$ million'!I129*'5.2 Calc│VTS'!$E129</f>
        <v>0</v>
      </c>
      <c r="J129" s="23">
        <f>'5.1 Calc│$ million'!J129*'5.2 Calc│VTS'!$E129</f>
        <v>0</v>
      </c>
      <c r="K129" s="23">
        <f>'5.1 Calc│$ million'!K129*'5.2 Calc│VTS'!$E129</f>
        <v>0</v>
      </c>
    </row>
    <row r="130" spans="1:11" x14ac:dyDescent="0.25">
      <c r="A130" s="7" t="str">
        <f>'5.0 Calc│Forecast Projects'!A130</f>
        <v>-</v>
      </c>
      <c r="B130" s="7" t="str">
        <f>'5.1 Calc│$ million'!B130</f>
        <v/>
      </c>
      <c r="C130" s="7" t="str">
        <f>'5.1 Calc│$ million'!C130</f>
        <v>-</v>
      </c>
      <c r="D130" s="7" t="str">
        <f>'5.0 Calc│Forecast Projects'!E130</f>
        <v>-</v>
      </c>
      <c r="E130" s="22">
        <f>IFERROR(VLOOKUP(D130,'3.2 Input│Other'!$A$18:$B$21,2,FALSE),0)</f>
        <v>0</v>
      </c>
      <c r="G130" s="23">
        <f>'5.1 Calc│$ million'!G130*'5.2 Calc│VTS'!$E130</f>
        <v>0</v>
      </c>
      <c r="H130" s="23">
        <f>'5.1 Calc│$ million'!H130*'5.2 Calc│VTS'!$E130</f>
        <v>0</v>
      </c>
      <c r="I130" s="23">
        <f>'5.1 Calc│$ million'!I130*'5.2 Calc│VTS'!$E130</f>
        <v>0</v>
      </c>
      <c r="J130" s="23">
        <f>'5.1 Calc│$ million'!J130*'5.2 Calc│VTS'!$E130</f>
        <v>0</v>
      </c>
      <c r="K130" s="23">
        <f>'5.1 Calc│$ million'!K130*'5.2 Calc│VTS'!$E130</f>
        <v>0</v>
      </c>
    </row>
    <row r="131" spans="1:11" x14ac:dyDescent="0.25">
      <c r="A131" s="7" t="str">
        <f>'5.0 Calc│Forecast Projects'!A131</f>
        <v>-</v>
      </c>
      <c r="B131" s="7" t="str">
        <f>'5.1 Calc│$ million'!B131</f>
        <v/>
      </c>
      <c r="C131" s="7" t="str">
        <f>'5.1 Calc│$ million'!C131</f>
        <v>-</v>
      </c>
      <c r="D131" s="7" t="str">
        <f>'5.0 Calc│Forecast Projects'!E131</f>
        <v>-</v>
      </c>
      <c r="E131" s="22">
        <f>IFERROR(VLOOKUP(D131,'3.2 Input│Other'!$A$18:$B$21,2,FALSE),0)</f>
        <v>0</v>
      </c>
      <c r="G131" s="23">
        <f>'5.1 Calc│$ million'!G131*'5.2 Calc│VTS'!$E131</f>
        <v>0</v>
      </c>
      <c r="H131" s="23">
        <f>'5.1 Calc│$ million'!H131*'5.2 Calc│VTS'!$E131</f>
        <v>0</v>
      </c>
      <c r="I131" s="23">
        <f>'5.1 Calc│$ million'!I131*'5.2 Calc│VTS'!$E131</f>
        <v>0</v>
      </c>
      <c r="J131" s="23">
        <f>'5.1 Calc│$ million'!J131*'5.2 Calc│VTS'!$E131</f>
        <v>0</v>
      </c>
      <c r="K131" s="23">
        <f>'5.1 Calc│$ million'!K131*'5.2 Calc│VTS'!$E131</f>
        <v>0</v>
      </c>
    </row>
    <row r="132" spans="1:11" x14ac:dyDescent="0.25">
      <c r="A132" s="7" t="str">
        <f>'5.0 Calc│Forecast Projects'!A132</f>
        <v>-</v>
      </c>
      <c r="B132" s="7" t="str">
        <f>'5.1 Calc│$ million'!B132</f>
        <v/>
      </c>
      <c r="C132" s="7" t="str">
        <f>'5.1 Calc│$ million'!C132</f>
        <v>-</v>
      </c>
      <c r="D132" s="7" t="str">
        <f>'5.0 Calc│Forecast Projects'!E132</f>
        <v>-</v>
      </c>
      <c r="E132" s="22">
        <f>IFERROR(VLOOKUP(D132,'3.2 Input│Other'!$A$18:$B$21,2,FALSE),0)</f>
        <v>0</v>
      </c>
      <c r="G132" s="23">
        <f>'5.1 Calc│$ million'!G132*'5.2 Calc│VTS'!$E132</f>
        <v>0</v>
      </c>
      <c r="H132" s="23">
        <f>'5.1 Calc│$ million'!H132*'5.2 Calc│VTS'!$E132</f>
        <v>0</v>
      </c>
      <c r="I132" s="23">
        <f>'5.1 Calc│$ million'!I132*'5.2 Calc│VTS'!$E132</f>
        <v>0</v>
      </c>
      <c r="J132" s="23">
        <f>'5.1 Calc│$ million'!J132*'5.2 Calc│VTS'!$E132</f>
        <v>0</v>
      </c>
      <c r="K132" s="23">
        <f>'5.1 Calc│$ million'!K132*'5.2 Calc│VTS'!$E132</f>
        <v>0</v>
      </c>
    </row>
    <row r="133" spans="1:11" x14ac:dyDescent="0.25">
      <c r="A133" s="7" t="str">
        <f>'5.0 Calc│Forecast Projects'!A133</f>
        <v>-</v>
      </c>
      <c r="B133" s="7" t="str">
        <f>'5.1 Calc│$ million'!B133</f>
        <v/>
      </c>
      <c r="C133" s="7" t="str">
        <f>'5.1 Calc│$ million'!C133</f>
        <v>-</v>
      </c>
      <c r="D133" s="7" t="str">
        <f>'5.0 Calc│Forecast Projects'!E133</f>
        <v>-</v>
      </c>
      <c r="E133" s="22">
        <f>IFERROR(VLOOKUP(D133,'3.2 Input│Other'!$A$18:$B$21,2,FALSE),0)</f>
        <v>0</v>
      </c>
      <c r="G133" s="23">
        <f>'5.1 Calc│$ million'!G133*'5.2 Calc│VTS'!$E133</f>
        <v>0</v>
      </c>
      <c r="H133" s="23">
        <f>'5.1 Calc│$ million'!H133*'5.2 Calc│VTS'!$E133</f>
        <v>0</v>
      </c>
      <c r="I133" s="23">
        <f>'5.1 Calc│$ million'!I133*'5.2 Calc│VTS'!$E133</f>
        <v>0</v>
      </c>
      <c r="J133" s="23">
        <f>'5.1 Calc│$ million'!J133*'5.2 Calc│VTS'!$E133</f>
        <v>0</v>
      </c>
      <c r="K133" s="23">
        <f>'5.1 Calc│$ million'!K133*'5.2 Calc│VTS'!$E133</f>
        <v>0</v>
      </c>
    </row>
    <row r="134" spans="1:11" x14ac:dyDescent="0.25">
      <c r="A134" s="7" t="str">
        <f>'5.0 Calc│Forecast Projects'!A134</f>
        <v>-</v>
      </c>
      <c r="B134" s="7" t="str">
        <f>'5.1 Calc│$ million'!B134</f>
        <v/>
      </c>
      <c r="C134" s="7" t="str">
        <f>'5.1 Calc│$ million'!C134</f>
        <v>-</v>
      </c>
      <c r="D134" s="7" t="str">
        <f>'5.0 Calc│Forecast Projects'!E134</f>
        <v>-</v>
      </c>
      <c r="E134" s="22">
        <f>IFERROR(VLOOKUP(D134,'3.2 Input│Other'!$A$18:$B$21,2,FALSE),0)</f>
        <v>0</v>
      </c>
      <c r="G134" s="23">
        <f>'5.1 Calc│$ million'!G134*'5.2 Calc│VTS'!$E134</f>
        <v>0</v>
      </c>
      <c r="H134" s="23">
        <f>'5.1 Calc│$ million'!H134*'5.2 Calc│VTS'!$E134</f>
        <v>0</v>
      </c>
      <c r="I134" s="23">
        <f>'5.1 Calc│$ million'!I134*'5.2 Calc│VTS'!$E134</f>
        <v>0</v>
      </c>
      <c r="J134" s="23">
        <f>'5.1 Calc│$ million'!J134*'5.2 Calc│VTS'!$E134</f>
        <v>0</v>
      </c>
      <c r="K134" s="23">
        <f>'5.1 Calc│$ million'!K134*'5.2 Calc│VTS'!$E134</f>
        <v>0</v>
      </c>
    </row>
    <row r="135" spans="1:11" x14ac:dyDescent="0.25">
      <c r="A135" s="7" t="str">
        <f>'5.0 Calc│Forecast Projects'!A135</f>
        <v>-</v>
      </c>
      <c r="B135" s="7" t="str">
        <f>'5.1 Calc│$ million'!B135</f>
        <v/>
      </c>
      <c r="C135" s="7" t="str">
        <f>'5.1 Calc│$ million'!C135</f>
        <v>-</v>
      </c>
      <c r="D135" s="7" t="str">
        <f>'5.0 Calc│Forecast Projects'!E135</f>
        <v>-</v>
      </c>
      <c r="E135" s="22">
        <f>IFERROR(VLOOKUP(D135,'3.2 Input│Other'!$A$18:$B$21,2,FALSE),0)</f>
        <v>0</v>
      </c>
      <c r="G135" s="23">
        <f>'5.1 Calc│$ million'!G135*'5.2 Calc│VTS'!$E135</f>
        <v>0</v>
      </c>
      <c r="H135" s="23">
        <f>'5.1 Calc│$ million'!H135*'5.2 Calc│VTS'!$E135</f>
        <v>0</v>
      </c>
      <c r="I135" s="23">
        <f>'5.1 Calc│$ million'!I135*'5.2 Calc│VTS'!$E135</f>
        <v>0</v>
      </c>
      <c r="J135" s="23">
        <f>'5.1 Calc│$ million'!J135*'5.2 Calc│VTS'!$E135</f>
        <v>0</v>
      </c>
      <c r="K135" s="23">
        <f>'5.1 Calc│$ million'!K135*'5.2 Calc│VTS'!$E135</f>
        <v>0</v>
      </c>
    </row>
    <row r="136" spans="1:11" x14ac:dyDescent="0.25">
      <c r="A136" s="7" t="str">
        <f>'5.0 Calc│Forecast Projects'!A136</f>
        <v>-</v>
      </c>
      <c r="B136" s="7" t="str">
        <f>'5.1 Calc│$ million'!B136</f>
        <v/>
      </c>
      <c r="C136" s="7" t="str">
        <f>'5.1 Calc│$ million'!C136</f>
        <v>-</v>
      </c>
      <c r="D136" s="7" t="str">
        <f>'5.0 Calc│Forecast Projects'!E136</f>
        <v>-</v>
      </c>
      <c r="E136" s="22">
        <f>IFERROR(VLOOKUP(D136,'3.2 Input│Other'!$A$18:$B$21,2,FALSE),0)</f>
        <v>0</v>
      </c>
      <c r="G136" s="23">
        <f>'5.1 Calc│$ million'!G136*'5.2 Calc│VTS'!$E136</f>
        <v>0</v>
      </c>
      <c r="H136" s="23">
        <f>'5.1 Calc│$ million'!H136*'5.2 Calc│VTS'!$E136</f>
        <v>0</v>
      </c>
      <c r="I136" s="23">
        <f>'5.1 Calc│$ million'!I136*'5.2 Calc│VTS'!$E136</f>
        <v>0</v>
      </c>
      <c r="J136" s="23">
        <f>'5.1 Calc│$ million'!J136*'5.2 Calc│VTS'!$E136</f>
        <v>0</v>
      </c>
      <c r="K136" s="23">
        <f>'5.1 Calc│$ million'!K136*'5.2 Calc│VTS'!$E136</f>
        <v>0</v>
      </c>
    </row>
    <row r="137" spans="1:11" x14ac:dyDescent="0.25">
      <c r="A137" s="7" t="str">
        <f>'5.0 Calc│Forecast Projects'!A137</f>
        <v>-</v>
      </c>
      <c r="B137" s="7" t="str">
        <f>'5.1 Calc│$ million'!B137</f>
        <v/>
      </c>
      <c r="C137" s="7" t="str">
        <f>'5.1 Calc│$ million'!C137</f>
        <v>-</v>
      </c>
      <c r="D137" s="7" t="str">
        <f>'5.0 Calc│Forecast Projects'!E137</f>
        <v>-</v>
      </c>
      <c r="E137" s="22">
        <f>IFERROR(VLOOKUP(D137,'3.2 Input│Other'!$A$18:$B$21,2,FALSE),0)</f>
        <v>0</v>
      </c>
      <c r="G137" s="23">
        <f>'5.1 Calc│$ million'!G137*'5.2 Calc│VTS'!$E137</f>
        <v>0</v>
      </c>
      <c r="H137" s="23">
        <f>'5.1 Calc│$ million'!H137*'5.2 Calc│VTS'!$E137</f>
        <v>0</v>
      </c>
      <c r="I137" s="23">
        <f>'5.1 Calc│$ million'!I137*'5.2 Calc│VTS'!$E137</f>
        <v>0</v>
      </c>
      <c r="J137" s="23">
        <f>'5.1 Calc│$ million'!J137*'5.2 Calc│VTS'!$E137</f>
        <v>0</v>
      </c>
      <c r="K137" s="23">
        <f>'5.1 Calc│$ million'!K137*'5.2 Calc│VTS'!$E137</f>
        <v>0</v>
      </c>
    </row>
    <row r="138" spans="1:11" x14ac:dyDescent="0.25">
      <c r="A138" s="7" t="str">
        <f>'5.0 Calc│Forecast Projects'!A138</f>
        <v>-</v>
      </c>
      <c r="B138" s="7" t="str">
        <f>'5.1 Calc│$ million'!B138</f>
        <v/>
      </c>
      <c r="C138" s="7" t="str">
        <f>'5.1 Calc│$ million'!C138</f>
        <v>-</v>
      </c>
      <c r="D138" s="7" t="str">
        <f>'5.0 Calc│Forecast Projects'!E138</f>
        <v>-</v>
      </c>
      <c r="E138" s="22">
        <f>IFERROR(VLOOKUP(D138,'3.2 Input│Other'!$A$18:$B$21,2,FALSE),0)</f>
        <v>0</v>
      </c>
      <c r="G138" s="23">
        <f>'5.1 Calc│$ million'!G138*'5.2 Calc│VTS'!$E138</f>
        <v>0</v>
      </c>
      <c r="H138" s="23">
        <f>'5.1 Calc│$ million'!H138*'5.2 Calc│VTS'!$E138</f>
        <v>0</v>
      </c>
      <c r="I138" s="23">
        <f>'5.1 Calc│$ million'!I138*'5.2 Calc│VTS'!$E138</f>
        <v>0</v>
      </c>
      <c r="J138" s="23">
        <f>'5.1 Calc│$ million'!J138*'5.2 Calc│VTS'!$E138</f>
        <v>0</v>
      </c>
      <c r="K138" s="23">
        <f>'5.1 Calc│$ million'!K138*'5.2 Calc│VTS'!$E138</f>
        <v>0</v>
      </c>
    </row>
    <row r="139" spans="1:11" x14ac:dyDescent="0.25">
      <c r="A139" s="7" t="str">
        <f>'5.0 Calc│Forecast Projects'!A139</f>
        <v>-</v>
      </c>
      <c r="B139" s="7" t="str">
        <f>'5.1 Calc│$ million'!B139</f>
        <v/>
      </c>
      <c r="C139" s="7" t="str">
        <f>'5.1 Calc│$ million'!C139</f>
        <v>-</v>
      </c>
      <c r="D139" s="7" t="str">
        <f>'5.0 Calc│Forecast Projects'!E139</f>
        <v>-</v>
      </c>
      <c r="E139" s="22">
        <f>IFERROR(VLOOKUP(D139,'3.2 Input│Other'!$A$18:$B$21,2,FALSE),0)</f>
        <v>0</v>
      </c>
      <c r="G139" s="23">
        <f>'5.1 Calc│$ million'!G139*'5.2 Calc│VTS'!$E139</f>
        <v>0</v>
      </c>
      <c r="H139" s="23">
        <f>'5.1 Calc│$ million'!H139*'5.2 Calc│VTS'!$E139</f>
        <v>0</v>
      </c>
      <c r="I139" s="23">
        <f>'5.1 Calc│$ million'!I139*'5.2 Calc│VTS'!$E139</f>
        <v>0</v>
      </c>
      <c r="J139" s="23">
        <f>'5.1 Calc│$ million'!J139*'5.2 Calc│VTS'!$E139</f>
        <v>0</v>
      </c>
      <c r="K139" s="23">
        <f>'5.1 Calc│$ million'!K139*'5.2 Calc│VTS'!$E139</f>
        <v>0</v>
      </c>
    </row>
    <row r="140" spans="1:11" x14ac:dyDescent="0.25">
      <c r="A140" s="7" t="str">
        <f>'5.0 Calc│Forecast Projects'!A140</f>
        <v>-</v>
      </c>
      <c r="B140" s="7" t="str">
        <f>'5.1 Calc│$ million'!B140</f>
        <v/>
      </c>
      <c r="C140" s="7" t="str">
        <f>'5.1 Calc│$ million'!C140</f>
        <v>-</v>
      </c>
      <c r="D140" s="7" t="str">
        <f>'5.0 Calc│Forecast Projects'!E140</f>
        <v>-</v>
      </c>
      <c r="E140" s="22">
        <f>IFERROR(VLOOKUP(D140,'3.2 Input│Other'!$A$18:$B$21,2,FALSE),0)</f>
        <v>0</v>
      </c>
      <c r="G140" s="23">
        <f>'5.1 Calc│$ million'!G140*'5.2 Calc│VTS'!$E140</f>
        <v>0</v>
      </c>
      <c r="H140" s="23">
        <f>'5.1 Calc│$ million'!H140*'5.2 Calc│VTS'!$E140</f>
        <v>0</v>
      </c>
      <c r="I140" s="23">
        <f>'5.1 Calc│$ million'!I140*'5.2 Calc│VTS'!$E140</f>
        <v>0</v>
      </c>
      <c r="J140" s="23">
        <f>'5.1 Calc│$ million'!J140*'5.2 Calc│VTS'!$E140</f>
        <v>0</v>
      </c>
      <c r="K140" s="23">
        <f>'5.1 Calc│$ million'!K140*'5.2 Calc│VTS'!$E140</f>
        <v>0</v>
      </c>
    </row>
    <row r="141" spans="1:11" x14ac:dyDescent="0.25">
      <c r="A141" s="7" t="str">
        <f>'5.0 Calc│Forecast Projects'!A141</f>
        <v>-</v>
      </c>
      <c r="B141" s="7" t="str">
        <f>'5.1 Calc│$ million'!B141</f>
        <v/>
      </c>
      <c r="C141" s="7" t="str">
        <f>'5.1 Calc│$ million'!C141</f>
        <v>-</v>
      </c>
      <c r="D141" s="7" t="str">
        <f>'5.0 Calc│Forecast Projects'!E141</f>
        <v>-</v>
      </c>
      <c r="E141" s="22">
        <f>IFERROR(VLOOKUP(D141,'3.2 Input│Other'!$A$18:$B$21,2,FALSE),0)</f>
        <v>0</v>
      </c>
      <c r="G141" s="23">
        <f>'5.1 Calc│$ million'!G141*'5.2 Calc│VTS'!$E141</f>
        <v>0</v>
      </c>
      <c r="H141" s="23">
        <f>'5.1 Calc│$ million'!H141*'5.2 Calc│VTS'!$E141</f>
        <v>0</v>
      </c>
      <c r="I141" s="23">
        <f>'5.1 Calc│$ million'!I141*'5.2 Calc│VTS'!$E141</f>
        <v>0</v>
      </c>
      <c r="J141" s="23">
        <f>'5.1 Calc│$ million'!J141*'5.2 Calc│VTS'!$E141</f>
        <v>0</v>
      </c>
      <c r="K141" s="23">
        <f>'5.1 Calc│$ million'!K141*'5.2 Calc│VTS'!$E141</f>
        <v>0</v>
      </c>
    </row>
    <row r="142" spans="1:11" x14ac:dyDescent="0.25">
      <c r="A142" s="7" t="str">
        <f>'5.0 Calc│Forecast Projects'!A142</f>
        <v>-</v>
      </c>
      <c r="B142" s="7" t="str">
        <f>'5.1 Calc│$ million'!B142</f>
        <v/>
      </c>
      <c r="C142" s="7" t="str">
        <f>'5.1 Calc│$ million'!C142</f>
        <v>-</v>
      </c>
      <c r="D142" s="7" t="str">
        <f>'5.0 Calc│Forecast Projects'!E142</f>
        <v>-</v>
      </c>
      <c r="E142" s="22">
        <f>IFERROR(VLOOKUP(D142,'3.2 Input│Other'!$A$18:$B$21,2,FALSE),0)</f>
        <v>0</v>
      </c>
      <c r="G142" s="23">
        <f>'5.1 Calc│$ million'!G142*'5.2 Calc│VTS'!$E142</f>
        <v>0</v>
      </c>
      <c r="H142" s="23">
        <f>'5.1 Calc│$ million'!H142*'5.2 Calc│VTS'!$E142</f>
        <v>0</v>
      </c>
      <c r="I142" s="23">
        <f>'5.1 Calc│$ million'!I142*'5.2 Calc│VTS'!$E142</f>
        <v>0</v>
      </c>
      <c r="J142" s="23">
        <f>'5.1 Calc│$ million'!J142*'5.2 Calc│VTS'!$E142</f>
        <v>0</v>
      </c>
      <c r="K142" s="23">
        <f>'5.1 Calc│$ million'!K142*'5.2 Calc│VTS'!$E142</f>
        <v>0</v>
      </c>
    </row>
    <row r="143" spans="1:11" x14ac:dyDescent="0.25">
      <c r="A143" s="7" t="str">
        <f>'5.0 Calc│Forecast Projects'!A143</f>
        <v>-</v>
      </c>
      <c r="B143" s="7" t="str">
        <f>'5.1 Calc│$ million'!B143</f>
        <v/>
      </c>
      <c r="C143" s="7" t="str">
        <f>'5.1 Calc│$ million'!C143</f>
        <v>-</v>
      </c>
      <c r="D143" s="7" t="str">
        <f>'5.0 Calc│Forecast Projects'!E143</f>
        <v>-</v>
      </c>
      <c r="E143" s="22">
        <f>IFERROR(VLOOKUP(D143,'3.2 Input│Other'!$A$18:$B$21,2,FALSE),0)</f>
        <v>0</v>
      </c>
      <c r="G143" s="23">
        <f>'5.1 Calc│$ million'!G143*'5.2 Calc│VTS'!$E143</f>
        <v>0</v>
      </c>
      <c r="H143" s="23">
        <f>'5.1 Calc│$ million'!H143*'5.2 Calc│VTS'!$E143</f>
        <v>0</v>
      </c>
      <c r="I143" s="23">
        <f>'5.1 Calc│$ million'!I143*'5.2 Calc│VTS'!$E143</f>
        <v>0</v>
      </c>
      <c r="J143" s="23">
        <f>'5.1 Calc│$ million'!J143*'5.2 Calc│VTS'!$E143</f>
        <v>0</v>
      </c>
      <c r="K143" s="23">
        <f>'5.1 Calc│$ million'!K143*'5.2 Calc│VTS'!$E143</f>
        <v>0</v>
      </c>
    </row>
    <row r="144" spans="1:11" x14ac:dyDescent="0.25">
      <c r="A144" s="7" t="str">
        <f>'5.0 Calc│Forecast Projects'!A144</f>
        <v>-</v>
      </c>
      <c r="B144" s="7" t="str">
        <f>'5.1 Calc│$ million'!B144</f>
        <v/>
      </c>
      <c r="C144" s="7" t="str">
        <f>'5.1 Calc│$ million'!C144</f>
        <v>-</v>
      </c>
      <c r="D144" s="7" t="str">
        <f>'5.0 Calc│Forecast Projects'!E144</f>
        <v>-</v>
      </c>
      <c r="E144" s="22">
        <f>IFERROR(VLOOKUP(D144,'3.2 Input│Other'!$A$18:$B$21,2,FALSE),0)</f>
        <v>0</v>
      </c>
      <c r="G144" s="23">
        <f>'5.1 Calc│$ million'!G144*'5.2 Calc│VTS'!$E144</f>
        <v>0</v>
      </c>
      <c r="H144" s="23">
        <f>'5.1 Calc│$ million'!H144*'5.2 Calc│VTS'!$E144</f>
        <v>0</v>
      </c>
      <c r="I144" s="23">
        <f>'5.1 Calc│$ million'!I144*'5.2 Calc│VTS'!$E144</f>
        <v>0</v>
      </c>
      <c r="J144" s="23">
        <f>'5.1 Calc│$ million'!J144*'5.2 Calc│VTS'!$E144</f>
        <v>0</v>
      </c>
      <c r="K144" s="23">
        <f>'5.1 Calc│$ million'!K144*'5.2 Calc│VTS'!$E144</f>
        <v>0</v>
      </c>
    </row>
    <row r="145" spans="1:11" x14ac:dyDescent="0.25">
      <c r="A145" s="7" t="str">
        <f>'5.0 Calc│Forecast Projects'!A145</f>
        <v>-</v>
      </c>
      <c r="B145" s="7" t="str">
        <f>'5.1 Calc│$ million'!B145</f>
        <v/>
      </c>
      <c r="C145" s="7" t="str">
        <f>'5.1 Calc│$ million'!C145</f>
        <v>-</v>
      </c>
      <c r="D145" s="7" t="str">
        <f>'5.0 Calc│Forecast Projects'!E145</f>
        <v>-</v>
      </c>
      <c r="E145" s="22">
        <f>IFERROR(VLOOKUP(D145,'3.2 Input│Other'!$A$18:$B$21,2,FALSE),0)</f>
        <v>0</v>
      </c>
      <c r="G145" s="23">
        <f>'5.1 Calc│$ million'!G145*'5.2 Calc│VTS'!$E145</f>
        <v>0</v>
      </c>
      <c r="H145" s="23">
        <f>'5.1 Calc│$ million'!H145*'5.2 Calc│VTS'!$E145</f>
        <v>0</v>
      </c>
      <c r="I145" s="23">
        <f>'5.1 Calc│$ million'!I145*'5.2 Calc│VTS'!$E145</f>
        <v>0</v>
      </c>
      <c r="J145" s="23">
        <f>'5.1 Calc│$ million'!J145*'5.2 Calc│VTS'!$E145</f>
        <v>0</v>
      </c>
      <c r="K145" s="23">
        <f>'5.1 Calc│$ million'!K145*'5.2 Calc│VTS'!$E145</f>
        <v>0</v>
      </c>
    </row>
    <row r="146" spans="1:11" x14ac:dyDescent="0.25">
      <c r="A146" s="7" t="str">
        <f>'5.0 Calc│Forecast Projects'!A146</f>
        <v>-</v>
      </c>
      <c r="B146" s="7" t="str">
        <f>'5.1 Calc│$ million'!B146</f>
        <v/>
      </c>
      <c r="C146" s="7" t="str">
        <f>'5.1 Calc│$ million'!C146</f>
        <v>-</v>
      </c>
      <c r="D146" s="7" t="str">
        <f>'5.0 Calc│Forecast Projects'!E146</f>
        <v>-</v>
      </c>
      <c r="E146" s="22">
        <f>IFERROR(VLOOKUP(D146,'3.2 Input│Other'!$A$18:$B$21,2,FALSE),0)</f>
        <v>0</v>
      </c>
      <c r="G146" s="23">
        <f>'5.1 Calc│$ million'!G146*'5.2 Calc│VTS'!$E146</f>
        <v>0</v>
      </c>
      <c r="H146" s="23">
        <f>'5.1 Calc│$ million'!H146*'5.2 Calc│VTS'!$E146</f>
        <v>0</v>
      </c>
      <c r="I146" s="23">
        <f>'5.1 Calc│$ million'!I146*'5.2 Calc│VTS'!$E146</f>
        <v>0</v>
      </c>
      <c r="J146" s="23">
        <f>'5.1 Calc│$ million'!J146*'5.2 Calc│VTS'!$E146</f>
        <v>0</v>
      </c>
      <c r="K146" s="23">
        <f>'5.1 Calc│$ million'!K146*'5.2 Calc│VTS'!$E146</f>
        <v>0</v>
      </c>
    </row>
    <row r="147" spans="1:11" x14ac:dyDescent="0.25">
      <c r="A147" s="7" t="str">
        <f>'5.0 Calc│Forecast Projects'!A147</f>
        <v>-</v>
      </c>
      <c r="B147" s="7" t="str">
        <f>'5.1 Calc│$ million'!B147</f>
        <v/>
      </c>
      <c r="C147" s="7" t="str">
        <f>'5.1 Calc│$ million'!C147</f>
        <v>-</v>
      </c>
      <c r="D147" s="7" t="str">
        <f>'5.0 Calc│Forecast Projects'!E147</f>
        <v>-</v>
      </c>
      <c r="E147" s="22">
        <f>IFERROR(VLOOKUP(D147,'3.2 Input│Other'!$A$18:$B$21,2,FALSE),0)</f>
        <v>0</v>
      </c>
      <c r="G147" s="23">
        <f>'5.1 Calc│$ million'!G147*'5.2 Calc│VTS'!$E147</f>
        <v>0</v>
      </c>
      <c r="H147" s="23">
        <f>'5.1 Calc│$ million'!H147*'5.2 Calc│VTS'!$E147</f>
        <v>0</v>
      </c>
      <c r="I147" s="23">
        <f>'5.1 Calc│$ million'!I147*'5.2 Calc│VTS'!$E147</f>
        <v>0</v>
      </c>
      <c r="J147" s="23">
        <f>'5.1 Calc│$ million'!J147*'5.2 Calc│VTS'!$E147</f>
        <v>0</v>
      </c>
      <c r="K147" s="23">
        <f>'5.1 Calc│$ million'!K147*'5.2 Calc│VTS'!$E147</f>
        <v>0</v>
      </c>
    </row>
    <row r="148" spans="1:11" x14ac:dyDescent="0.25">
      <c r="A148" s="7" t="str">
        <f>'5.0 Calc│Forecast Projects'!A148</f>
        <v>-</v>
      </c>
      <c r="B148" s="7" t="str">
        <f>'5.1 Calc│$ million'!B148</f>
        <v/>
      </c>
      <c r="C148" s="7" t="str">
        <f>'5.1 Calc│$ million'!C148</f>
        <v>-</v>
      </c>
      <c r="D148" s="7" t="str">
        <f>'5.0 Calc│Forecast Projects'!E148</f>
        <v>-</v>
      </c>
      <c r="E148" s="22">
        <f>IFERROR(VLOOKUP(D148,'3.2 Input│Other'!$A$18:$B$21,2,FALSE),0)</f>
        <v>0</v>
      </c>
      <c r="G148" s="23">
        <f>'5.1 Calc│$ million'!G148*'5.2 Calc│VTS'!$E148</f>
        <v>0</v>
      </c>
      <c r="H148" s="23">
        <f>'5.1 Calc│$ million'!H148*'5.2 Calc│VTS'!$E148</f>
        <v>0</v>
      </c>
      <c r="I148" s="23">
        <f>'5.1 Calc│$ million'!I148*'5.2 Calc│VTS'!$E148</f>
        <v>0</v>
      </c>
      <c r="J148" s="23">
        <f>'5.1 Calc│$ million'!J148*'5.2 Calc│VTS'!$E148</f>
        <v>0</v>
      </c>
      <c r="K148" s="23">
        <f>'5.1 Calc│$ million'!K148*'5.2 Calc│VTS'!$E148</f>
        <v>0</v>
      </c>
    </row>
    <row r="149" spans="1:11" x14ac:dyDescent="0.25">
      <c r="A149" s="7" t="str">
        <f>'5.0 Calc│Forecast Projects'!A149</f>
        <v>-</v>
      </c>
      <c r="B149" s="7" t="str">
        <f>'5.1 Calc│$ million'!B149</f>
        <v/>
      </c>
      <c r="C149" s="7" t="str">
        <f>'5.1 Calc│$ million'!C149</f>
        <v>-</v>
      </c>
      <c r="D149" s="7" t="str">
        <f>'5.0 Calc│Forecast Projects'!E149</f>
        <v>-</v>
      </c>
      <c r="E149" s="22">
        <f>IFERROR(VLOOKUP(D149,'3.2 Input│Other'!$A$18:$B$21,2,FALSE),0)</f>
        <v>0</v>
      </c>
      <c r="G149" s="23">
        <f>'5.1 Calc│$ million'!G149*'5.2 Calc│VTS'!$E149</f>
        <v>0</v>
      </c>
      <c r="H149" s="23">
        <f>'5.1 Calc│$ million'!H149*'5.2 Calc│VTS'!$E149</f>
        <v>0</v>
      </c>
      <c r="I149" s="23">
        <f>'5.1 Calc│$ million'!I149*'5.2 Calc│VTS'!$E149</f>
        <v>0</v>
      </c>
      <c r="J149" s="23">
        <f>'5.1 Calc│$ million'!J149*'5.2 Calc│VTS'!$E149</f>
        <v>0</v>
      </c>
      <c r="K149" s="23">
        <f>'5.1 Calc│$ million'!K149*'5.2 Calc│VTS'!$E149</f>
        <v>0</v>
      </c>
    </row>
    <row r="150" spans="1:11" x14ac:dyDescent="0.25">
      <c r="A150" s="7" t="str">
        <f>'5.0 Calc│Forecast Projects'!A150</f>
        <v>-</v>
      </c>
      <c r="B150" s="7" t="str">
        <f>'5.1 Calc│$ million'!B150</f>
        <v/>
      </c>
      <c r="C150" s="7" t="str">
        <f>'5.1 Calc│$ million'!C150</f>
        <v>-</v>
      </c>
      <c r="D150" s="7" t="str">
        <f>'5.0 Calc│Forecast Projects'!E150</f>
        <v>-</v>
      </c>
      <c r="E150" s="22">
        <f>IFERROR(VLOOKUP(D150,'3.2 Input│Other'!$A$18:$B$21,2,FALSE),0)</f>
        <v>0</v>
      </c>
      <c r="G150" s="23">
        <f>'5.1 Calc│$ million'!G150*'5.2 Calc│VTS'!$E150</f>
        <v>0</v>
      </c>
      <c r="H150" s="23">
        <f>'5.1 Calc│$ million'!H150*'5.2 Calc│VTS'!$E150</f>
        <v>0</v>
      </c>
      <c r="I150" s="23">
        <f>'5.1 Calc│$ million'!I150*'5.2 Calc│VTS'!$E150</f>
        <v>0</v>
      </c>
      <c r="J150" s="23">
        <f>'5.1 Calc│$ million'!J150*'5.2 Calc│VTS'!$E150</f>
        <v>0</v>
      </c>
      <c r="K150" s="23">
        <f>'5.1 Calc│$ million'!K150*'5.2 Calc│VTS'!$E150</f>
        <v>0</v>
      </c>
    </row>
    <row r="151" spans="1:11" x14ac:dyDescent="0.25">
      <c r="A151" s="7" t="str">
        <f>'5.0 Calc│Forecast Projects'!A151</f>
        <v>-</v>
      </c>
      <c r="B151" s="7" t="str">
        <f>'5.1 Calc│$ million'!B151</f>
        <v/>
      </c>
      <c r="C151" s="7" t="str">
        <f>'5.1 Calc│$ million'!C151</f>
        <v>-</v>
      </c>
      <c r="D151" s="7" t="str">
        <f>'5.0 Calc│Forecast Projects'!E151</f>
        <v>-</v>
      </c>
      <c r="E151" s="22">
        <f>IFERROR(VLOOKUP(D151,'3.2 Input│Other'!$A$18:$B$21,2,FALSE),0)</f>
        <v>0</v>
      </c>
      <c r="G151" s="23">
        <f>'5.1 Calc│$ million'!G151*'5.2 Calc│VTS'!$E151</f>
        <v>0</v>
      </c>
      <c r="H151" s="23">
        <f>'5.1 Calc│$ million'!H151*'5.2 Calc│VTS'!$E151</f>
        <v>0</v>
      </c>
      <c r="I151" s="23">
        <f>'5.1 Calc│$ million'!I151*'5.2 Calc│VTS'!$E151</f>
        <v>0</v>
      </c>
      <c r="J151" s="23">
        <f>'5.1 Calc│$ million'!J151*'5.2 Calc│VTS'!$E151</f>
        <v>0</v>
      </c>
      <c r="K151" s="23">
        <f>'5.1 Calc│$ million'!K151*'5.2 Calc│VTS'!$E151</f>
        <v>0</v>
      </c>
    </row>
    <row r="152" spans="1:11" x14ac:dyDescent="0.25">
      <c r="A152" s="7" t="str">
        <f>'5.0 Calc│Forecast Projects'!A152</f>
        <v>-</v>
      </c>
      <c r="B152" s="7" t="str">
        <f>'5.1 Calc│$ million'!B152</f>
        <v/>
      </c>
      <c r="C152" s="7" t="str">
        <f>'5.1 Calc│$ million'!C152</f>
        <v>-</v>
      </c>
      <c r="D152" s="7" t="str">
        <f>'5.0 Calc│Forecast Projects'!E152</f>
        <v>-</v>
      </c>
      <c r="E152" s="22">
        <f>IFERROR(VLOOKUP(D152,'3.2 Input│Other'!$A$18:$B$21,2,FALSE),0)</f>
        <v>0</v>
      </c>
      <c r="G152" s="23">
        <f>'5.1 Calc│$ million'!G152*'5.2 Calc│VTS'!$E152</f>
        <v>0</v>
      </c>
      <c r="H152" s="23">
        <f>'5.1 Calc│$ million'!H152*'5.2 Calc│VTS'!$E152</f>
        <v>0</v>
      </c>
      <c r="I152" s="23">
        <f>'5.1 Calc│$ million'!I152*'5.2 Calc│VTS'!$E152</f>
        <v>0</v>
      </c>
      <c r="J152" s="23">
        <f>'5.1 Calc│$ million'!J152*'5.2 Calc│VTS'!$E152</f>
        <v>0</v>
      </c>
      <c r="K152" s="23">
        <f>'5.1 Calc│$ million'!K152*'5.2 Calc│VTS'!$E152</f>
        <v>0</v>
      </c>
    </row>
    <row r="153" spans="1:11" x14ac:dyDescent="0.25">
      <c r="A153" s="7" t="str">
        <f>'5.0 Calc│Forecast Projects'!A153</f>
        <v>-</v>
      </c>
      <c r="B153" s="7" t="str">
        <f>'5.1 Calc│$ million'!B153</f>
        <v/>
      </c>
      <c r="C153" s="7" t="str">
        <f>'5.1 Calc│$ million'!C153</f>
        <v>-</v>
      </c>
      <c r="D153" s="7" t="str">
        <f>'5.0 Calc│Forecast Projects'!E153</f>
        <v>-</v>
      </c>
      <c r="E153" s="22">
        <f>IFERROR(VLOOKUP(D153,'3.2 Input│Other'!$A$18:$B$21,2,FALSE),0)</f>
        <v>0</v>
      </c>
      <c r="G153" s="23">
        <f>'5.1 Calc│$ million'!G153*'5.2 Calc│VTS'!$E153</f>
        <v>0</v>
      </c>
      <c r="H153" s="23">
        <f>'5.1 Calc│$ million'!H153*'5.2 Calc│VTS'!$E153</f>
        <v>0</v>
      </c>
      <c r="I153" s="23">
        <f>'5.1 Calc│$ million'!I153*'5.2 Calc│VTS'!$E153</f>
        <v>0</v>
      </c>
      <c r="J153" s="23">
        <f>'5.1 Calc│$ million'!J153*'5.2 Calc│VTS'!$E153</f>
        <v>0</v>
      </c>
      <c r="K153" s="23">
        <f>'5.1 Calc│$ million'!K153*'5.2 Calc│VTS'!$E153</f>
        <v>0</v>
      </c>
    </row>
    <row r="154" spans="1:11" x14ac:dyDescent="0.25">
      <c r="A154" s="7" t="str">
        <f>'5.0 Calc│Forecast Projects'!A154</f>
        <v>-</v>
      </c>
      <c r="B154" s="7" t="str">
        <f>'5.1 Calc│$ million'!B154</f>
        <v/>
      </c>
      <c r="C154" s="7" t="str">
        <f>'5.1 Calc│$ million'!C154</f>
        <v>-</v>
      </c>
      <c r="D154" s="7" t="str">
        <f>'5.0 Calc│Forecast Projects'!E154</f>
        <v>-</v>
      </c>
      <c r="E154" s="22">
        <f>IFERROR(VLOOKUP(D154,'3.2 Input│Other'!$A$18:$B$21,2,FALSE),0)</f>
        <v>0</v>
      </c>
      <c r="G154" s="23">
        <f>'5.1 Calc│$ million'!G154*'5.2 Calc│VTS'!$E154</f>
        <v>0</v>
      </c>
      <c r="H154" s="23">
        <f>'5.1 Calc│$ million'!H154*'5.2 Calc│VTS'!$E154</f>
        <v>0</v>
      </c>
      <c r="I154" s="23">
        <f>'5.1 Calc│$ million'!I154*'5.2 Calc│VTS'!$E154</f>
        <v>0</v>
      </c>
      <c r="J154" s="23">
        <f>'5.1 Calc│$ million'!J154*'5.2 Calc│VTS'!$E154</f>
        <v>0</v>
      </c>
      <c r="K154" s="23">
        <f>'5.1 Calc│$ million'!K154*'5.2 Calc│VTS'!$E154</f>
        <v>0</v>
      </c>
    </row>
    <row r="155" spans="1:11" x14ac:dyDescent="0.25">
      <c r="A155" s="7" t="str">
        <f>'5.0 Calc│Forecast Projects'!A155</f>
        <v>-</v>
      </c>
      <c r="B155" s="7" t="str">
        <f>'5.1 Calc│$ million'!B155</f>
        <v/>
      </c>
      <c r="C155" s="7" t="str">
        <f>'5.1 Calc│$ million'!C155</f>
        <v>-</v>
      </c>
      <c r="D155" s="7" t="str">
        <f>'5.0 Calc│Forecast Projects'!E155</f>
        <v>-</v>
      </c>
      <c r="E155" s="22">
        <f>IFERROR(VLOOKUP(D155,'3.2 Input│Other'!$A$18:$B$21,2,FALSE),0)</f>
        <v>0</v>
      </c>
      <c r="G155" s="23">
        <f>'5.1 Calc│$ million'!G155*'5.2 Calc│VTS'!$E155</f>
        <v>0</v>
      </c>
      <c r="H155" s="23">
        <f>'5.1 Calc│$ million'!H155*'5.2 Calc│VTS'!$E155</f>
        <v>0</v>
      </c>
      <c r="I155" s="23">
        <f>'5.1 Calc│$ million'!I155*'5.2 Calc│VTS'!$E155</f>
        <v>0</v>
      </c>
      <c r="J155" s="23">
        <f>'5.1 Calc│$ million'!J155*'5.2 Calc│VTS'!$E155</f>
        <v>0</v>
      </c>
      <c r="K155" s="23">
        <f>'5.1 Calc│$ million'!K155*'5.2 Calc│VTS'!$E155</f>
        <v>0</v>
      </c>
    </row>
    <row r="156" spans="1:11" x14ac:dyDescent="0.25">
      <c r="A156" s="7" t="str">
        <f>'5.0 Calc│Forecast Projects'!A156</f>
        <v>-</v>
      </c>
      <c r="B156" s="7" t="str">
        <f>'5.1 Calc│$ million'!B156</f>
        <v/>
      </c>
      <c r="C156" s="7" t="str">
        <f>'5.1 Calc│$ million'!C156</f>
        <v>-</v>
      </c>
      <c r="D156" s="7" t="str">
        <f>'5.0 Calc│Forecast Projects'!E156</f>
        <v>-</v>
      </c>
      <c r="E156" s="22">
        <f>IFERROR(VLOOKUP(D156,'3.2 Input│Other'!$A$18:$B$21,2,FALSE),0)</f>
        <v>0</v>
      </c>
      <c r="G156" s="23">
        <f>'5.1 Calc│$ million'!G156*'5.2 Calc│VTS'!$E156</f>
        <v>0</v>
      </c>
      <c r="H156" s="23">
        <f>'5.1 Calc│$ million'!H156*'5.2 Calc│VTS'!$E156</f>
        <v>0</v>
      </c>
      <c r="I156" s="23">
        <f>'5.1 Calc│$ million'!I156*'5.2 Calc│VTS'!$E156</f>
        <v>0</v>
      </c>
      <c r="J156" s="23">
        <f>'5.1 Calc│$ million'!J156*'5.2 Calc│VTS'!$E156</f>
        <v>0</v>
      </c>
      <c r="K156" s="23">
        <f>'5.1 Calc│$ million'!K156*'5.2 Calc│VTS'!$E156</f>
        <v>0</v>
      </c>
    </row>
    <row r="157" spans="1:11" x14ac:dyDescent="0.25">
      <c r="A157" s="7" t="str">
        <f>'5.0 Calc│Forecast Projects'!A157</f>
        <v>-</v>
      </c>
      <c r="B157" s="7" t="str">
        <f>'5.1 Calc│$ million'!B157</f>
        <v/>
      </c>
      <c r="C157" s="7" t="str">
        <f>'5.1 Calc│$ million'!C157</f>
        <v>-</v>
      </c>
      <c r="D157" s="7" t="str">
        <f>'5.0 Calc│Forecast Projects'!E157</f>
        <v>-</v>
      </c>
      <c r="E157" s="22">
        <f>IFERROR(VLOOKUP(D157,'3.2 Input│Other'!$A$18:$B$21,2,FALSE),0)</f>
        <v>0</v>
      </c>
      <c r="G157" s="23">
        <f>'5.1 Calc│$ million'!G157*'5.2 Calc│VTS'!$E157</f>
        <v>0</v>
      </c>
      <c r="H157" s="23">
        <f>'5.1 Calc│$ million'!H157*'5.2 Calc│VTS'!$E157</f>
        <v>0</v>
      </c>
      <c r="I157" s="23">
        <f>'5.1 Calc│$ million'!I157*'5.2 Calc│VTS'!$E157</f>
        <v>0</v>
      </c>
      <c r="J157" s="23">
        <f>'5.1 Calc│$ million'!J157*'5.2 Calc│VTS'!$E157</f>
        <v>0</v>
      </c>
      <c r="K157" s="23">
        <f>'5.1 Calc│$ million'!K157*'5.2 Calc│VTS'!$E157</f>
        <v>0</v>
      </c>
    </row>
    <row r="158" spans="1:11" x14ac:dyDescent="0.25">
      <c r="A158" s="7" t="str">
        <f>'5.0 Calc│Forecast Projects'!A158</f>
        <v>-</v>
      </c>
      <c r="B158" s="7" t="str">
        <f>'5.1 Calc│$ million'!B158</f>
        <v/>
      </c>
      <c r="C158" s="7" t="str">
        <f>'5.1 Calc│$ million'!C158</f>
        <v>-</v>
      </c>
      <c r="D158" s="7" t="str">
        <f>'5.0 Calc│Forecast Projects'!E158</f>
        <v>-</v>
      </c>
      <c r="E158" s="22">
        <f>IFERROR(VLOOKUP(D158,'3.2 Input│Other'!$A$18:$B$21,2,FALSE),0)</f>
        <v>0</v>
      </c>
      <c r="G158" s="23">
        <f>'5.1 Calc│$ million'!G158*'5.2 Calc│VTS'!$E158</f>
        <v>0</v>
      </c>
      <c r="H158" s="23">
        <f>'5.1 Calc│$ million'!H158*'5.2 Calc│VTS'!$E158</f>
        <v>0</v>
      </c>
      <c r="I158" s="23">
        <f>'5.1 Calc│$ million'!I158*'5.2 Calc│VTS'!$E158</f>
        <v>0</v>
      </c>
      <c r="J158" s="23">
        <f>'5.1 Calc│$ million'!J158*'5.2 Calc│VTS'!$E158</f>
        <v>0</v>
      </c>
      <c r="K158" s="23">
        <f>'5.1 Calc│$ million'!K158*'5.2 Calc│VTS'!$E158</f>
        <v>0</v>
      </c>
    </row>
    <row r="159" spans="1:11" x14ac:dyDescent="0.25">
      <c r="A159" s="7" t="str">
        <f>'5.0 Calc│Forecast Projects'!A159</f>
        <v>-</v>
      </c>
      <c r="B159" s="7" t="str">
        <f>'5.1 Calc│$ million'!B159</f>
        <v/>
      </c>
      <c r="C159" s="7" t="str">
        <f>'5.1 Calc│$ million'!C159</f>
        <v>-</v>
      </c>
      <c r="D159" s="7" t="str">
        <f>'5.0 Calc│Forecast Projects'!E159</f>
        <v>-</v>
      </c>
      <c r="E159" s="22">
        <f>IFERROR(VLOOKUP(D159,'3.2 Input│Other'!$A$18:$B$21,2,FALSE),0)</f>
        <v>0</v>
      </c>
      <c r="G159" s="23">
        <f>'5.1 Calc│$ million'!G159*'5.2 Calc│VTS'!$E159</f>
        <v>0</v>
      </c>
      <c r="H159" s="23">
        <f>'5.1 Calc│$ million'!H159*'5.2 Calc│VTS'!$E159</f>
        <v>0</v>
      </c>
      <c r="I159" s="23">
        <f>'5.1 Calc│$ million'!I159*'5.2 Calc│VTS'!$E159</f>
        <v>0</v>
      </c>
      <c r="J159" s="23">
        <f>'5.1 Calc│$ million'!J159*'5.2 Calc│VTS'!$E159</f>
        <v>0</v>
      </c>
      <c r="K159" s="23">
        <f>'5.1 Calc│$ million'!K159*'5.2 Calc│VTS'!$E159</f>
        <v>0</v>
      </c>
    </row>
    <row r="160" spans="1:11" x14ac:dyDescent="0.25">
      <c r="A160" s="7" t="str">
        <f>'5.0 Calc│Forecast Projects'!A160</f>
        <v>-</v>
      </c>
      <c r="B160" s="7" t="str">
        <f>'5.1 Calc│$ million'!B160</f>
        <v/>
      </c>
      <c r="C160" s="7" t="str">
        <f>'5.1 Calc│$ million'!C160</f>
        <v>-</v>
      </c>
      <c r="D160" s="7" t="str">
        <f>'5.0 Calc│Forecast Projects'!E160</f>
        <v>-</v>
      </c>
      <c r="E160" s="22">
        <f>IFERROR(VLOOKUP(D160,'3.2 Input│Other'!$A$18:$B$21,2,FALSE),0)</f>
        <v>0</v>
      </c>
      <c r="G160" s="23">
        <f>'5.1 Calc│$ million'!G160*'5.2 Calc│VTS'!$E160</f>
        <v>0</v>
      </c>
      <c r="H160" s="23">
        <f>'5.1 Calc│$ million'!H160*'5.2 Calc│VTS'!$E160</f>
        <v>0</v>
      </c>
      <c r="I160" s="23">
        <f>'5.1 Calc│$ million'!I160*'5.2 Calc│VTS'!$E160</f>
        <v>0</v>
      </c>
      <c r="J160" s="23">
        <f>'5.1 Calc│$ million'!J160*'5.2 Calc│VTS'!$E160</f>
        <v>0</v>
      </c>
      <c r="K160" s="23">
        <f>'5.1 Calc│$ million'!K160*'5.2 Calc│VTS'!$E160</f>
        <v>0</v>
      </c>
    </row>
    <row r="161" spans="1:11" x14ac:dyDescent="0.25">
      <c r="A161" s="7" t="str">
        <f>'5.0 Calc│Forecast Projects'!A161</f>
        <v>-</v>
      </c>
      <c r="B161" s="7" t="str">
        <f>'5.1 Calc│$ million'!B161</f>
        <v/>
      </c>
      <c r="C161" s="7" t="str">
        <f>'5.1 Calc│$ million'!C161</f>
        <v>-</v>
      </c>
      <c r="D161" s="7" t="str">
        <f>'5.0 Calc│Forecast Projects'!E161</f>
        <v>-</v>
      </c>
      <c r="E161" s="22">
        <f>IFERROR(VLOOKUP(D161,'3.2 Input│Other'!$A$18:$B$21,2,FALSE),0)</f>
        <v>0</v>
      </c>
      <c r="G161" s="23">
        <f>'5.1 Calc│$ million'!G161*'5.2 Calc│VTS'!$E161</f>
        <v>0</v>
      </c>
      <c r="H161" s="23">
        <f>'5.1 Calc│$ million'!H161*'5.2 Calc│VTS'!$E161</f>
        <v>0</v>
      </c>
      <c r="I161" s="23">
        <f>'5.1 Calc│$ million'!I161*'5.2 Calc│VTS'!$E161</f>
        <v>0</v>
      </c>
      <c r="J161" s="23">
        <f>'5.1 Calc│$ million'!J161*'5.2 Calc│VTS'!$E161</f>
        <v>0</v>
      </c>
      <c r="K161" s="23">
        <f>'5.1 Calc│$ million'!K161*'5.2 Calc│VTS'!$E161</f>
        <v>0</v>
      </c>
    </row>
    <row r="162" spans="1:11" x14ac:dyDescent="0.25">
      <c r="A162" s="7" t="str">
        <f>'5.0 Calc│Forecast Projects'!A162</f>
        <v>-</v>
      </c>
      <c r="B162" s="7" t="str">
        <f>'5.1 Calc│$ million'!B162</f>
        <v/>
      </c>
      <c r="C162" s="7" t="str">
        <f>'5.1 Calc│$ million'!C162</f>
        <v>-</v>
      </c>
      <c r="D162" s="7" t="str">
        <f>'5.0 Calc│Forecast Projects'!E162</f>
        <v>-</v>
      </c>
      <c r="E162" s="22">
        <f>IFERROR(VLOOKUP(D162,'3.2 Input│Other'!$A$18:$B$21,2,FALSE),0)</f>
        <v>0</v>
      </c>
      <c r="G162" s="23">
        <f>'5.1 Calc│$ million'!G162*'5.2 Calc│VTS'!$E162</f>
        <v>0</v>
      </c>
      <c r="H162" s="23">
        <f>'5.1 Calc│$ million'!H162*'5.2 Calc│VTS'!$E162</f>
        <v>0</v>
      </c>
      <c r="I162" s="23">
        <f>'5.1 Calc│$ million'!I162*'5.2 Calc│VTS'!$E162</f>
        <v>0</v>
      </c>
      <c r="J162" s="23">
        <f>'5.1 Calc│$ million'!J162*'5.2 Calc│VTS'!$E162</f>
        <v>0</v>
      </c>
      <c r="K162" s="23">
        <f>'5.1 Calc│$ million'!K162*'5.2 Calc│VTS'!$E162</f>
        <v>0</v>
      </c>
    </row>
    <row r="163" spans="1:11" x14ac:dyDescent="0.25">
      <c r="A163" s="7" t="str">
        <f>'5.0 Calc│Forecast Projects'!A163</f>
        <v>-</v>
      </c>
      <c r="B163" s="7" t="str">
        <f>'5.1 Calc│$ million'!B163</f>
        <v/>
      </c>
      <c r="C163" s="7" t="str">
        <f>'5.1 Calc│$ million'!C163</f>
        <v>-</v>
      </c>
      <c r="D163" s="7" t="str">
        <f>'5.0 Calc│Forecast Projects'!E163</f>
        <v>-</v>
      </c>
      <c r="E163" s="22">
        <f>IFERROR(VLOOKUP(D163,'3.2 Input│Other'!$A$18:$B$21,2,FALSE),0)</f>
        <v>0</v>
      </c>
      <c r="G163" s="23">
        <f>'5.1 Calc│$ million'!G163*'5.2 Calc│VTS'!$E163</f>
        <v>0</v>
      </c>
      <c r="H163" s="23">
        <f>'5.1 Calc│$ million'!H163*'5.2 Calc│VTS'!$E163</f>
        <v>0</v>
      </c>
      <c r="I163" s="23">
        <f>'5.1 Calc│$ million'!I163*'5.2 Calc│VTS'!$E163</f>
        <v>0</v>
      </c>
      <c r="J163" s="23">
        <f>'5.1 Calc│$ million'!J163*'5.2 Calc│VTS'!$E163</f>
        <v>0</v>
      </c>
      <c r="K163" s="23">
        <f>'5.1 Calc│$ million'!K163*'5.2 Calc│VTS'!$E163</f>
        <v>0</v>
      </c>
    </row>
    <row r="164" spans="1:11" x14ac:dyDescent="0.25">
      <c r="A164" s="7" t="str">
        <f>'5.0 Calc│Forecast Projects'!A164</f>
        <v>-</v>
      </c>
      <c r="B164" s="7" t="str">
        <f>'5.1 Calc│$ million'!B164</f>
        <v/>
      </c>
      <c r="C164" s="7" t="str">
        <f>'5.1 Calc│$ million'!C164</f>
        <v>-</v>
      </c>
      <c r="D164" s="7" t="str">
        <f>'5.0 Calc│Forecast Projects'!E164</f>
        <v>-</v>
      </c>
      <c r="E164" s="22">
        <f>IFERROR(VLOOKUP(D164,'3.2 Input│Other'!$A$18:$B$21,2,FALSE),0)</f>
        <v>0</v>
      </c>
      <c r="G164" s="23">
        <f>'5.1 Calc│$ million'!G164*'5.2 Calc│VTS'!$E164</f>
        <v>0</v>
      </c>
      <c r="H164" s="23">
        <f>'5.1 Calc│$ million'!H164*'5.2 Calc│VTS'!$E164</f>
        <v>0</v>
      </c>
      <c r="I164" s="23">
        <f>'5.1 Calc│$ million'!I164*'5.2 Calc│VTS'!$E164</f>
        <v>0</v>
      </c>
      <c r="J164" s="23">
        <f>'5.1 Calc│$ million'!J164*'5.2 Calc│VTS'!$E164</f>
        <v>0</v>
      </c>
      <c r="K164" s="23">
        <f>'5.1 Calc│$ million'!K164*'5.2 Calc│VTS'!$E164</f>
        <v>0</v>
      </c>
    </row>
    <row r="165" spans="1:11" x14ac:dyDescent="0.25">
      <c r="A165" s="7" t="str">
        <f>'5.0 Calc│Forecast Projects'!A165</f>
        <v>-</v>
      </c>
      <c r="B165" s="7" t="str">
        <f>'5.1 Calc│$ million'!B165</f>
        <v/>
      </c>
      <c r="C165" s="7" t="str">
        <f>'5.1 Calc│$ million'!C165</f>
        <v>-</v>
      </c>
      <c r="D165" s="7" t="str">
        <f>'5.0 Calc│Forecast Projects'!E165</f>
        <v>-</v>
      </c>
      <c r="E165" s="22">
        <f>IFERROR(VLOOKUP(D165,'3.2 Input│Other'!$A$18:$B$21,2,FALSE),0)</f>
        <v>0</v>
      </c>
      <c r="G165" s="23">
        <f>'5.1 Calc│$ million'!G165*'5.2 Calc│VTS'!$E165</f>
        <v>0</v>
      </c>
      <c r="H165" s="23">
        <f>'5.1 Calc│$ million'!H165*'5.2 Calc│VTS'!$E165</f>
        <v>0</v>
      </c>
      <c r="I165" s="23">
        <f>'5.1 Calc│$ million'!I165*'5.2 Calc│VTS'!$E165</f>
        <v>0</v>
      </c>
      <c r="J165" s="23">
        <f>'5.1 Calc│$ million'!J165*'5.2 Calc│VTS'!$E165</f>
        <v>0</v>
      </c>
      <c r="K165" s="23">
        <f>'5.1 Calc│$ million'!K165*'5.2 Calc│VTS'!$E165</f>
        <v>0</v>
      </c>
    </row>
    <row r="166" spans="1:11" x14ac:dyDescent="0.25">
      <c r="A166" s="7" t="str">
        <f>'5.0 Calc│Forecast Projects'!A166</f>
        <v>-</v>
      </c>
      <c r="B166" s="7" t="str">
        <f>'5.1 Calc│$ million'!B166</f>
        <v/>
      </c>
      <c r="C166" s="7" t="str">
        <f>'5.1 Calc│$ million'!C166</f>
        <v>-</v>
      </c>
      <c r="D166" s="7" t="str">
        <f>'5.0 Calc│Forecast Projects'!E166</f>
        <v>-</v>
      </c>
      <c r="E166" s="22">
        <f>IFERROR(VLOOKUP(D166,'3.2 Input│Other'!$A$18:$B$21,2,FALSE),0)</f>
        <v>0</v>
      </c>
      <c r="G166" s="23">
        <f>'5.1 Calc│$ million'!G166*'5.2 Calc│VTS'!$E166</f>
        <v>0</v>
      </c>
      <c r="H166" s="23">
        <f>'5.1 Calc│$ million'!H166*'5.2 Calc│VTS'!$E166</f>
        <v>0</v>
      </c>
      <c r="I166" s="23">
        <f>'5.1 Calc│$ million'!I166*'5.2 Calc│VTS'!$E166</f>
        <v>0</v>
      </c>
      <c r="J166" s="23">
        <f>'5.1 Calc│$ million'!J166*'5.2 Calc│VTS'!$E166</f>
        <v>0</v>
      </c>
      <c r="K166" s="23">
        <f>'5.1 Calc│$ million'!K166*'5.2 Calc│VTS'!$E166</f>
        <v>0</v>
      </c>
    </row>
    <row r="167" spans="1:11" x14ac:dyDescent="0.25">
      <c r="A167" s="7" t="str">
        <f>'5.0 Calc│Forecast Projects'!A167</f>
        <v>-</v>
      </c>
      <c r="B167" s="7" t="str">
        <f>'5.1 Calc│$ million'!B167</f>
        <v/>
      </c>
      <c r="C167" s="7" t="str">
        <f>'5.1 Calc│$ million'!C167</f>
        <v>-</v>
      </c>
      <c r="D167" s="7" t="str">
        <f>'5.0 Calc│Forecast Projects'!E167</f>
        <v>-</v>
      </c>
      <c r="E167" s="22">
        <f>IFERROR(VLOOKUP(D167,'3.2 Input│Other'!$A$18:$B$21,2,FALSE),0)</f>
        <v>0</v>
      </c>
      <c r="G167" s="23">
        <f>'5.1 Calc│$ million'!G167*'5.2 Calc│VTS'!$E167</f>
        <v>0</v>
      </c>
      <c r="H167" s="23">
        <f>'5.1 Calc│$ million'!H167*'5.2 Calc│VTS'!$E167</f>
        <v>0</v>
      </c>
      <c r="I167" s="23">
        <f>'5.1 Calc│$ million'!I167*'5.2 Calc│VTS'!$E167</f>
        <v>0</v>
      </c>
      <c r="J167" s="23">
        <f>'5.1 Calc│$ million'!J167*'5.2 Calc│VTS'!$E167</f>
        <v>0</v>
      </c>
      <c r="K167" s="23">
        <f>'5.1 Calc│$ million'!K167*'5.2 Calc│VTS'!$E167</f>
        <v>0</v>
      </c>
    </row>
    <row r="168" spans="1:11" x14ac:dyDescent="0.25">
      <c r="A168" s="7" t="str">
        <f>'5.0 Calc│Forecast Projects'!A168</f>
        <v>-</v>
      </c>
      <c r="B168" s="7" t="str">
        <f>'5.1 Calc│$ million'!B168</f>
        <v/>
      </c>
      <c r="C168" s="7" t="str">
        <f>'5.1 Calc│$ million'!C168</f>
        <v>-</v>
      </c>
      <c r="D168" s="7" t="str">
        <f>'5.0 Calc│Forecast Projects'!E168</f>
        <v>-</v>
      </c>
      <c r="E168" s="22">
        <f>IFERROR(VLOOKUP(D168,'3.2 Input│Other'!$A$18:$B$21,2,FALSE),0)</f>
        <v>0</v>
      </c>
      <c r="G168" s="23">
        <f>'5.1 Calc│$ million'!G168*'5.2 Calc│VTS'!$E168</f>
        <v>0</v>
      </c>
      <c r="H168" s="23">
        <f>'5.1 Calc│$ million'!H168*'5.2 Calc│VTS'!$E168</f>
        <v>0</v>
      </c>
      <c r="I168" s="23">
        <f>'5.1 Calc│$ million'!I168*'5.2 Calc│VTS'!$E168</f>
        <v>0</v>
      </c>
      <c r="J168" s="23">
        <f>'5.1 Calc│$ million'!J168*'5.2 Calc│VTS'!$E168</f>
        <v>0</v>
      </c>
      <c r="K168" s="23">
        <f>'5.1 Calc│$ million'!K168*'5.2 Calc│VTS'!$E168</f>
        <v>0</v>
      </c>
    </row>
    <row r="169" spans="1:11" x14ac:dyDescent="0.25">
      <c r="A169" s="7" t="str">
        <f>'5.0 Calc│Forecast Projects'!A169</f>
        <v>-</v>
      </c>
      <c r="B169" s="7" t="str">
        <f>'5.1 Calc│$ million'!B169</f>
        <v/>
      </c>
      <c r="C169" s="7" t="str">
        <f>'5.1 Calc│$ million'!C169</f>
        <v>-</v>
      </c>
      <c r="D169" s="7" t="str">
        <f>'5.0 Calc│Forecast Projects'!E169</f>
        <v>-</v>
      </c>
      <c r="E169" s="22">
        <f>IFERROR(VLOOKUP(D169,'3.2 Input│Other'!$A$18:$B$21,2,FALSE),0)</f>
        <v>0</v>
      </c>
      <c r="G169" s="23">
        <f>'5.1 Calc│$ million'!G169*'5.2 Calc│VTS'!$E169</f>
        <v>0</v>
      </c>
      <c r="H169" s="23">
        <f>'5.1 Calc│$ million'!H169*'5.2 Calc│VTS'!$E169</f>
        <v>0</v>
      </c>
      <c r="I169" s="23">
        <f>'5.1 Calc│$ million'!I169*'5.2 Calc│VTS'!$E169</f>
        <v>0</v>
      </c>
      <c r="J169" s="23">
        <f>'5.1 Calc│$ million'!J169*'5.2 Calc│VTS'!$E169</f>
        <v>0</v>
      </c>
      <c r="K169" s="23">
        <f>'5.1 Calc│$ million'!K169*'5.2 Calc│VTS'!$E169</f>
        <v>0</v>
      </c>
    </row>
    <row r="170" spans="1:11" x14ac:dyDescent="0.25">
      <c r="A170" s="7" t="str">
        <f>'5.0 Calc│Forecast Projects'!A170</f>
        <v>-</v>
      </c>
      <c r="B170" s="7" t="str">
        <f>'5.1 Calc│$ million'!B170</f>
        <v/>
      </c>
      <c r="C170" s="7" t="str">
        <f>'5.1 Calc│$ million'!C170</f>
        <v>-</v>
      </c>
      <c r="D170" s="7" t="str">
        <f>'5.0 Calc│Forecast Projects'!E170</f>
        <v>-</v>
      </c>
      <c r="E170" s="22">
        <f>IFERROR(VLOOKUP(D170,'3.2 Input│Other'!$A$18:$B$21,2,FALSE),0)</f>
        <v>0</v>
      </c>
      <c r="G170" s="23">
        <f>'5.1 Calc│$ million'!G170*'5.2 Calc│VTS'!$E170</f>
        <v>0</v>
      </c>
      <c r="H170" s="23">
        <f>'5.1 Calc│$ million'!H170*'5.2 Calc│VTS'!$E170</f>
        <v>0</v>
      </c>
      <c r="I170" s="23">
        <f>'5.1 Calc│$ million'!I170*'5.2 Calc│VTS'!$E170</f>
        <v>0</v>
      </c>
      <c r="J170" s="23">
        <f>'5.1 Calc│$ million'!J170*'5.2 Calc│VTS'!$E170</f>
        <v>0</v>
      </c>
      <c r="K170" s="23">
        <f>'5.1 Calc│$ million'!K170*'5.2 Calc│VTS'!$E170</f>
        <v>0</v>
      </c>
    </row>
    <row r="171" spans="1:11" x14ac:dyDescent="0.25">
      <c r="A171" s="7" t="str">
        <f>'5.0 Calc│Forecast Projects'!A171</f>
        <v>-</v>
      </c>
      <c r="B171" s="7" t="str">
        <f>'5.1 Calc│$ million'!B171</f>
        <v/>
      </c>
      <c r="C171" s="7" t="str">
        <f>'5.1 Calc│$ million'!C171</f>
        <v>-</v>
      </c>
      <c r="D171" s="7" t="str">
        <f>'5.0 Calc│Forecast Projects'!E171</f>
        <v>-</v>
      </c>
      <c r="E171" s="22">
        <f>IFERROR(VLOOKUP(D171,'3.2 Input│Other'!$A$18:$B$21,2,FALSE),0)</f>
        <v>0</v>
      </c>
      <c r="G171" s="23">
        <f>'5.1 Calc│$ million'!G171*'5.2 Calc│VTS'!$E171</f>
        <v>0</v>
      </c>
      <c r="H171" s="23">
        <f>'5.1 Calc│$ million'!H171*'5.2 Calc│VTS'!$E171</f>
        <v>0</v>
      </c>
      <c r="I171" s="23">
        <f>'5.1 Calc│$ million'!I171*'5.2 Calc│VTS'!$E171</f>
        <v>0</v>
      </c>
      <c r="J171" s="23">
        <f>'5.1 Calc│$ million'!J171*'5.2 Calc│VTS'!$E171</f>
        <v>0</v>
      </c>
      <c r="K171" s="23">
        <f>'5.1 Calc│$ million'!K171*'5.2 Calc│VTS'!$E171</f>
        <v>0</v>
      </c>
    </row>
    <row r="172" spans="1:11" x14ac:dyDescent="0.25">
      <c r="A172" s="7" t="str">
        <f>'5.0 Calc│Forecast Projects'!A172</f>
        <v>-</v>
      </c>
      <c r="B172" s="7" t="str">
        <f>'5.1 Calc│$ million'!B172</f>
        <v/>
      </c>
      <c r="C172" s="7" t="str">
        <f>'5.1 Calc│$ million'!C172</f>
        <v>-</v>
      </c>
      <c r="D172" s="7" t="str">
        <f>'5.0 Calc│Forecast Projects'!E172</f>
        <v>-</v>
      </c>
      <c r="E172" s="22">
        <f>IFERROR(VLOOKUP(D172,'3.2 Input│Other'!$A$18:$B$21,2,FALSE),0)</f>
        <v>0</v>
      </c>
      <c r="G172" s="23">
        <f>'5.1 Calc│$ million'!G172*'5.2 Calc│VTS'!$E172</f>
        <v>0</v>
      </c>
      <c r="H172" s="23">
        <f>'5.1 Calc│$ million'!H172*'5.2 Calc│VTS'!$E172</f>
        <v>0</v>
      </c>
      <c r="I172" s="23">
        <f>'5.1 Calc│$ million'!I172*'5.2 Calc│VTS'!$E172</f>
        <v>0</v>
      </c>
      <c r="J172" s="23">
        <f>'5.1 Calc│$ million'!J172*'5.2 Calc│VTS'!$E172</f>
        <v>0</v>
      </c>
      <c r="K172" s="23">
        <f>'5.1 Calc│$ million'!K172*'5.2 Calc│VTS'!$E172</f>
        <v>0</v>
      </c>
    </row>
    <row r="173" spans="1:11" x14ac:dyDescent="0.25">
      <c r="A173" s="7" t="str">
        <f>'5.0 Calc│Forecast Projects'!A173</f>
        <v>-</v>
      </c>
      <c r="B173" s="7" t="str">
        <f>'5.1 Calc│$ million'!B173</f>
        <v/>
      </c>
      <c r="C173" s="7" t="str">
        <f>'5.1 Calc│$ million'!C173</f>
        <v>-</v>
      </c>
      <c r="D173" s="7" t="str">
        <f>'5.0 Calc│Forecast Projects'!E173</f>
        <v>-</v>
      </c>
      <c r="E173" s="22">
        <f>IFERROR(VLOOKUP(D173,'3.2 Input│Other'!$A$18:$B$21,2,FALSE),0)</f>
        <v>0</v>
      </c>
      <c r="G173" s="23">
        <f>'5.1 Calc│$ million'!G173*'5.2 Calc│VTS'!$E173</f>
        <v>0</v>
      </c>
      <c r="H173" s="23">
        <f>'5.1 Calc│$ million'!H173*'5.2 Calc│VTS'!$E173</f>
        <v>0</v>
      </c>
      <c r="I173" s="23">
        <f>'5.1 Calc│$ million'!I173*'5.2 Calc│VTS'!$E173</f>
        <v>0</v>
      </c>
      <c r="J173" s="23">
        <f>'5.1 Calc│$ million'!J173*'5.2 Calc│VTS'!$E173</f>
        <v>0</v>
      </c>
      <c r="K173" s="23">
        <f>'5.1 Calc│$ million'!K173*'5.2 Calc│VTS'!$E173</f>
        <v>0</v>
      </c>
    </row>
    <row r="174" spans="1:11" x14ac:dyDescent="0.25">
      <c r="A174" s="7" t="str">
        <f>'5.0 Calc│Forecast Projects'!A174</f>
        <v>-</v>
      </c>
      <c r="B174" s="7" t="str">
        <f>'5.1 Calc│$ million'!B174</f>
        <v/>
      </c>
      <c r="C174" s="7" t="str">
        <f>'5.1 Calc│$ million'!C174</f>
        <v>-</v>
      </c>
      <c r="D174" s="7" t="str">
        <f>'5.0 Calc│Forecast Projects'!E174</f>
        <v>-</v>
      </c>
      <c r="E174" s="22">
        <f>IFERROR(VLOOKUP(D174,'3.2 Input│Other'!$A$18:$B$21,2,FALSE),0)</f>
        <v>0</v>
      </c>
      <c r="G174" s="23">
        <f>'5.1 Calc│$ million'!G174*'5.2 Calc│VTS'!$E174</f>
        <v>0</v>
      </c>
      <c r="H174" s="23">
        <f>'5.1 Calc│$ million'!H174*'5.2 Calc│VTS'!$E174</f>
        <v>0</v>
      </c>
      <c r="I174" s="23">
        <f>'5.1 Calc│$ million'!I174*'5.2 Calc│VTS'!$E174</f>
        <v>0</v>
      </c>
      <c r="J174" s="23">
        <f>'5.1 Calc│$ million'!J174*'5.2 Calc│VTS'!$E174</f>
        <v>0</v>
      </c>
      <c r="K174" s="23">
        <f>'5.1 Calc│$ million'!K174*'5.2 Calc│VTS'!$E174</f>
        <v>0</v>
      </c>
    </row>
    <row r="175" spans="1:11" x14ac:dyDescent="0.25">
      <c r="A175" s="7" t="str">
        <f>'5.0 Calc│Forecast Projects'!A175</f>
        <v>-</v>
      </c>
      <c r="B175" s="7" t="str">
        <f>'5.1 Calc│$ million'!B175</f>
        <v/>
      </c>
      <c r="C175" s="7" t="str">
        <f>'5.1 Calc│$ million'!C175</f>
        <v>-</v>
      </c>
      <c r="D175" s="7" t="str">
        <f>'5.0 Calc│Forecast Projects'!E175</f>
        <v>-</v>
      </c>
      <c r="E175" s="22">
        <f>IFERROR(VLOOKUP(D175,'3.2 Input│Other'!$A$18:$B$21,2,FALSE),0)</f>
        <v>0</v>
      </c>
      <c r="G175" s="23">
        <f>'5.1 Calc│$ million'!G175*'5.2 Calc│VTS'!$E175</f>
        <v>0</v>
      </c>
      <c r="H175" s="23">
        <f>'5.1 Calc│$ million'!H175*'5.2 Calc│VTS'!$E175</f>
        <v>0</v>
      </c>
      <c r="I175" s="23">
        <f>'5.1 Calc│$ million'!I175*'5.2 Calc│VTS'!$E175</f>
        <v>0</v>
      </c>
      <c r="J175" s="23">
        <f>'5.1 Calc│$ million'!J175*'5.2 Calc│VTS'!$E175</f>
        <v>0</v>
      </c>
      <c r="K175" s="23">
        <f>'5.1 Calc│$ million'!K175*'5.2 Calc│VTS'!$E175</f>
        <v>0</v>
      </c>
    </row>
    <row r="176" spans="1:11" x14ac:dyDescent="0.25">
      <c r="A176" s="7" t="str">
        <f>'5.0 Calc│Forecast Projects'!A176</f>
        <v>-</v>
      </c>
      <c r="B176" s="7" t="str">
        <f>'5.1 Calc│$ million'!B176</f>
        <v/>
      </c>
      <c r="C176" s="7" t="str">
        <f>'5.1 Calc│$ million'!C176</f>
        <v>-</v>
      </c>
      <c r="D176" s="7" t="str">
        <f>'5.0 Calc│Forecast Projects'!E176</f>
        <v>-</v>
      </c>
      <c r="E176" s="22">
        <f>IFERROR(VLOOKUP(D176,'3.2 Input│Other'!$A$18:$B$21,2,FALSE),0)</f>
        <v>0</v>
      </c>
      <c r="G176" s="23">
        <f>'5.1 Calc│$ million'!G176*'5.2 Calc│VTS'!$E176</f>
        <v>0</v>
      </c>
      <c r="H176" s="23">
        <f>'5.1 Calc│$ million'!H176*'5.2 Calc│VTS'!$E176</f>
        <v>0</v>
      </c>
      <c r="I176" s="23">
        <f>'5.1 Calc│$ million'!I176*'5.2 Calc│VTS'!$E176</f>
        <v>0</v>
      </c>
      <c r="J176" s="23">
        <f>'5.1 Calc│$ million'!J176*'5.2 Calc│VTS'!$E176</f>
        <v>0</v>
      </c>
      <c r="K176" s="23">
        <f>'5.1 Calc│$ million'!K176*'5.2 Calc│VTS'!$E176</f>
        <v>0</v>
      </c>
    </row>
    <row r="177" spans="1:11" x14ac:dyDescent="0.25">
      <c r="A177" s="7" t="str">
        <f>'5.0 Calc│Forecast Projects'!A177</f>
        <v>-</v>
      </c>
      <c r="B177" s="7" t="str">
        <f>'5.1 Calc│$ million'!B177</f>
        <v/>
      </c>
      <c r="C177" s="7" t="str">
        <f>'5.1 Calc│$ million'!C177</f>
        <v>-</v>
      </c>
      <c r="D177" s="7" t="str">
        <f>'5.0 Calc│Forecast Projects'!E177</f>
        <v>-</v>
      </c>
      <c r="E177" s="22">
        <f>IFERROR(VLOOKUP(D177,'3.2 Input│Other'!$A$18:$B$21,2,FALSE),0)</f>
        <v>0</v>
      </c>
      <c r="G177" s="23">
        <f>'5.1 Calc│$ million'!G177*'5.2 Calc│VTS'!$E177</f>
        <v>0</v>
      </c>
      <c r="H177" s="23">
        <f>'5.1 Calc│$ million'!H177*'5.2 Calc│VTS'!$E177</f>
        <v>0</v>
      </c>
      <c r="I177" s="23">
        <f>'5.1 Calc│$ million'!I177*'5.2 Calc│VTS'!$E177</f>
        <v>0</v>
      </c>
      <c r="J177" s="23">
        <f>'5.1 Calc│$ million'!J177*'5.2 Calc│VTS'!$E177</f>
        <v>0</v>
      </c>
      <c r="K177" s="23">
        <f>'5.1 Calc│$ million'!K177*'5.2 Calc│VTS'!$E177</f>
        <v>0</v>
      </c>
    </row>
    <row r="178" spans="1:11" x14ac:dyDescent="0.25">
      <c r="A178" s="7" t="str">
        <f>'5.0 Calc│Forecast Projects'!A178</f>
        <v>-</v>
      </c>
      <c r="B178" s="7" t="str">
        <f>'5.1 Calc│$ million'!B178</f>
        <v/>
      </c>
      <c r="C178" s="7" t="str">
        <f>'5.1 Calc│$ million'!C178</f>
        <v>-</v>
      </c>
      <c r="D178" s="7" t="str">
        <f>'5.0 Calc│Forecast Projects'!E178</f>
        <v>-</v>
      </c>
      <c r="E178" s="22">
        <f>IFERROR(VLOOKUP(D178,'3.2 Input│Other'!$A$18:$B$21,2,FALSE),0)</f>
        <v>0</v>
      </c>
      <c r="G178" s="23">
        <f>'5.1 Calc│$ million'!G178*'5.2 Calc│VTS'!$E178</f>
        <v>0</v>
      </c>
      <c r="H178" s="23">
        <f>'5.1 Calc│$ million'!H178*'5.2 Calc│VTS'!$E178</f>
        <v>0</v>
      </c>
      <c r="I178" s="23">
        <f>'5.1 Calc│$ million'!I178*'5.2 Calc│VTS'!$E178</f>
        <v>0</v>
      </c>
      <c r="J178" s="23">
        <f>'5.1 Calc│$ million'!J178*'5.2 Calc│VTS'!$E178</f>
        <v>0</v>
      </c>
      <c r="K178" s="23">
        <f>'5.1 Calc│$ million'!K178*'5.2 Calc│VTS'!$E178</f>
        <v>0</v>
      </c>
    </row>
    <row r="179" spans="1:11" x14ac:dyDescent="0.25">
      <c r="A179" s="7" t="str">
        <f>'5.0 Calc│Forecast Projects'!A179</f>
        <v>-</v>
      </c>
      <c r="B179" s="7" t="str">
        <f>'5.1 Calc│$ million'!B179</f>
        <v/>
      </c>
      <c r="C179" s="7" t="str">
        <f>'5.1 Calc│$ million'!C179</f>
        <v>-</v>
      </c>
      <c r="D179" s="7" t="str">
        <f>'5.0 Calc│Forecast Projects'!E179</f>
        <v>-</v>
      </c>
      <c r="E179" s="22">
        <f>IFERROR(VLOOKUP(D179,'3.2 Input│Other'!$A$18:$B$21,2,FALSE),0)</f>
        <v>0</v>
      </c>
      <c r="G179" s="23">
        <f>'5.1 Calc│$ million'!G179*'5.2 Calc│VTS'!$E179</f>
        <v>0</v>
      </c>
      <c r="H179" s="23">
        <f>'5.1 Calc│$ million'!H179*'5.2 Calc│VTS'!$E179</f>
        <v>0</v>
      </c>
      <c r="I179" s="23">
        <f>'5.1 Calc│$ million'!I179*'5.2 Calc│VTS'!$E179</f>
        <v>0</v>
      </c>
      <c r="J179" s="23">
        <f>'5.1 Calc│$ million'!J179*'5.2 Calc│VTS'!$E179</f>
        <v>0</v>
      </c>
      <c r="K179" s="23">
        <f>'5.1 Calc│$ million'!K179*'5.2 Calc│VTS'!$E179</f>
        <v>0</v>
      </c>
    </row>
    <row r="180" spans="1:11" x14ac:dyDescent="0.25">
      <c r="A180" s="7" t="str">
        <f>'5.0 Calc│Forecast Projects'!A180</f>
        <v>-</v>
      </c>
      <c r="B180" s="7" t="str">
        <f>'5.1 Calc│$ million'!B180</f>
        <v/>
      </c>
      <c r="C180" s="7" t="str">
        <f>'5.1 Calc│$ million'!C180</f>
        <v>-</v>
      </c>
      <c r="D180" s="7" t="str">
        <f>'5.0 Calc│Forecast Projects'!E180</f>
        <v>-</v>
      </c>
      <c r="E180" s="22">
        <f>IFERROR(VLOOKUP(D180,'3.2 Input│Other'!$A$18:$B$21,2,FALSE),0)</f>
        <v>0</v>
      </c>
      <c r="G180" s="23">
        <f>'5.1 Calc│$ million'!G180*'5.2 Calc│VTS'!$E180</f>
        <v>0</v>
      </c>
      <c r="H180" s="23">
        <f>'5.1 Calc│$ million'!H180*'5.2 Calc│VTS'!$E180</f>
        <v>0</v>
      </c>
      <c r="I180" s="23">
        <f>'5.1 Calc│$ million'!I180*'5.2 Calc│VTS'!$E180</f>
        <v>0</v>
      </c>
      <c r="J180" s="23">
        <f>'5.1 Calc│$ million'!J180*'5.2 Calc│VTS'!$E180</f>
        <v>0</v>
      </c>
      <c r="K180" s="23">
        <f>'5.1 Calc│$ million'!K180*'5.2 Calc│VTS'!$E180</f>
        <v>0</v>
      </c>
    </row>
    <row r="181" spans="1:11" x14ac:dyDescent="0.25">
      <c r="A181" s="7" t="str">
        <f>'5.0 Calc│Forecast Projects'!A181</f>
        <v>-</v>
      </c>
      <c r="B181" s="7" t="str">
        <f>'5.1 Calc│$ million'!B181</f>
        <v/>
      </c>
      <c r="C181" s="7" t="str">
        <f>'5.1 Calc│$ million'!C181</f>
        <v>-</v>
      </c>
      <c r="D181" s="7" t="str">
        <f>'5.0 Calc│Forecast Projects'!E181</f>
        <v>-</v>
      </c>
      <c r="E181" s="22">
        <f>IFERROR(VLOOKUP(D181,'3.2 Input│Other'!$A$18:$B$21,2,FALSE),0)</f>
        <v>0</v>
      </c>
      <c r="G181" s="23">
        <f>'5.1 Calc│$ million'!G181*'5.2 Calc│VTS'!$E181</f>
        <v>0</v>
      </c>
      <c r="H181" s="23">
        <f>'5.1 Calc│$ million'!H181*'5.2 Calc│VTS'!$E181</f>
        <v>0</v>
      </c>
      <c r="I181" s="23">
        <f>'5.1 Calc│$ million'!I181*'5.2 Calc│VTS'!$E181</f>
        <v>0</v>
      </c>
      <c r="J181" s="23">
        <f>'5.1 Calc│$ million'!J181*'5.2 Calc│VTS'!$E181</f>
        <v>0</v>
      </c>
      <c r="K181" s="23">
        <f>'5.1 Calc│$ million'!K181*'5.2 Calc│VTS'!$E181</f>
        <v>0</v>
      </c>
    </row>
    <row r="182" spans="1:11" x14ac:dyDescent="0.25">
      <c r="A182" s="7" t="str">
        <f>'5.0 Calc│Forecast Projects'!A182</f>
        <v>-</v>
      </c>
      <c r="B182" s="7" t="str">
        <f>'5.1 Calc│$ million'!B182</f>
        <v/>
      </c>
      <c r="C182" s="7" t="str">
        <f>'5.1 Calc│$ million'!C182</f>
        <v>-</v>
      </c>
      <c r="D182" s="7" t="str">
        <f>'5.0 Calc│Forecast Projects'!E182</f>
        <v>-</v>
      </c>
      <c r="E182" s="22">
        <f>IFERROR(VLOOKUP(D182,'3.2 Input│Other'!$A$18:$B$21,2,FALSE),0)</f>
        <v>0</v>
      </c>
      <c r="G182" s="23">
        <f>'5.1 Calc│$ million'!G182*'5.2 Calc│VTS'!$E182</f>
        <v>0</v>
      </c>
      <c r="H182" s="23">
        <f>'5.1 Calc│$ million'!H182*'5.2 Calc│VTS'!$E182</f>
        <v>0</v>
      </c>
      <c r="I182" s="23">
        <f>'5.1 Calc│$ million'!I182*'5.2 Calc│VTS'!$E182</f>
        <v>0</v>
      </c>
      <c r="J182" s="23">
        <f>'5.1 Calc│$ million'!J182*'5.2 Calc│VTS'!$E182</f>
        <v>0</v>
      </c>
      <c r="K182" s="23">
        <f>'5.1 Calc│$ million'!K182*'5.2 Calc│VTS'!$E182</f>
        <v>0</v>
      </c>
    </row>
    <row r="183" spans="1:11" x14ac:dyDescent="0.25">
      <c r="A183" s="7" t="str">
        <f>'5.0 Calc│Forecast Projects'!A183</f>
        <v>-</v>
      </c>
      <c r="B183" s="7" t="str">
        <f>'5.1 Calc│$ million'!B183</f>
        <v/>
      </c>
      <c r="C183" s="7" t="str">
        <f>'5.1 Calc│$ million'!C183</f>
        <v>-</v>
      </c>
      <c r="D183" s="7" t="str">
        <f>'5.0 Calc│Forecast Projects'!E183</f>
        <v>-</v>
      </c>
      <c r="E183" s="22">
        <f>IFERROR(VLOOKUP(D183,'3.2 Input│Other'!$A$18:$B$21,2,FALSE),0)</f>
        <v>0</v>
      </c>
      <c r="G183" s="23">
        <f>'5.1 Calc│$ million'!G183*'5.2 Calc│VTS'!$E183</f>
        <v>0</v>
      </c>
      <c r="H183" s="23">
        <f>'5.1 Calc│$ million'!H183*'5.2 Calc│VTS'!$E183</f>
        <v>0</v>
      </c>
      <c r="I183" s="23">
        <f>'5.1 Calc│$ million'!I183*'5.2 Calc│VTS'!$E183</f>
        <v>0</v>
      </c>
      <c r="J183" s="23">
        <f>'5.1 Calc│$ million'!J183*'5.2 Calc│VTS'!$E183</f>
        <v>0</v>
      </c>
      <c r="K183" s="23">
        <f>'5.1 Calc│$ million'!K183*'5.2 Calc│VTS'!$E183</f>
        <v>0</v>
      </c>
    </row>
    <row r="184" spans="1:11" x14ac:dyDescent="0.25">
      <c r="A184" s="7" t="str">
        <f>'5.0 Calc│Forecast Projects'!A184</f>
        <v>-</v>
      </c>
      <c r="B184" s="7" t="str">
        <f>'5.1 Calc│$ million'!B184</f>
        <v/>
      </c>
      <c r="C184" s="7" t="str">
        <f>'5.1 Calc│$ million'!C184</f>
        <v>-</v>
      </c>
      <c r="D184" s="7" t="str">
        <f>'5.0 Calc│Forecast Projects'!E184</f>
        <v>-</v>
      </c>
      <c r="E184" s="22">
        <f>IFERROR(VLOOKUP(D184,'3.2 Input│Other'!$A$18:$B$21,2,FALSE),0)</f>
        <v>0</v>
      </c>
      <c r="G184" s="23">
        <f>'5.1 Calc│$ million'!G184*'5.2 Calc│VTS'!$E184</f>
        <v>0</v>
      </c>
      <c r="H184" s="23">
        <f>'5.1 Calc│$ million'!H184*'5.2 Calc│VTS'!$E184</f>
        <v>0</v>
      </c>
      <c r="I184" s="23">
        <f>'5.1 Calc│$ million'!I184*'5.2 Calc│VTS'!$E184</f>
        <v>0</v>
      </c>
      <c r="J184" s="23">
        <f>'5.1 Calc│$ million'!J184*'5.2 Calc│VTS'!$E184</f>
        <v>0</v>
      </c>
      <c r="K184" s="23">
        <f>'5.1 Calc│$ million'!K184*'5.2 Calc│VTS'!$E184</f>
        <v>0</v>
      </c>
    </row>
    <row r="185" spans="1:11" x14ac:dyDescent="0.25">
      <c r="A185" s="7" t="str">
        <f>'5.0 Calc│Forecast Projects'!A185</f>
        <v>-</v>
      </c>
      <c r="B185" s="7" t="str">
        <f>'5.1 Calc│$ million'!B185</f>
        <v/>
      </c>
      <c r="C185" s="7" t="str">
        <f>'5.1 Calc│$ million'!C185</f>
        <v>-</v>
      </c>
      <c r="D185" s="7" t="str">
        <f>'5.0 Calc│Forecast Projects'!E185</f>
        <v>-</v>
      </c>
      <c r="E185" s="22">
        <f>IFERROR(VLOOKUP(D185,'3.2 Input│Other'!$A$18:$B$21,2,FALSE),0)</f>
        <v>0</v>
      </c>
      <c r="G185" s="23">
        <f>'5.1 Calc│$ million'!G185*'5.2 Calc│VTS'!$E185</f>
        <v>0</v>
      </c>
      <c r="H185" s="23">
        <f>'5.1 Calc│$ million'!H185*'5.2 Calc│VTS'!$E185</f>
        <v>0</v>
      </c>
      <c r="I185" s="23">
        <f>'5.1 Calc│$ million'!I185*'5.2 Calc│VTS'!$E185</f>
        <v>0</v>
      </c>
      <c r="J185" s="23">
        <f>'5.1 Calc│$ million'!J185*'5.2 Calc│VTS'!$E185</f>
        <v>0</v>
      </c>
      <c r="K185" s="23">
        <f>'5.1 Calc│$ million'!K185*'5.2 Calc│VTS'!$E185</f>
        <v>0</v>
      </c>
    </row>
    <row r="186" spans="1:11" x14ac:dyDescent="0.25">
      <c r="A186" s="7" t="str">
        <f>'5.0 Calc│Forecast Projects'!A186</f>
        <v>-</v>
      </c>
      <c r="B186" s="7" t="str">
        <f>'5.1 Calc│$ million'!B186</f>
        <v/>
      </c>
      <c r="C186" s="7" t="str">
        <f>'5.1 Calc│$ million'!C186</f>
        <v>-</v>
      </c>
      <c r="D186" s="7" t="str">
        <f>'5.0 Calc│Forecast Projects'!E186</f>
        <v>-</v>
      </c>
      <c r="E186" s="22">
        <f>IFERROR(VLOOKUP(D186,'3.2 Input│Other'!$A$18:$B$21,2,FALSE),0)</f>
        <v>0</v>
      </c>
      <c r="G186" s="23">
        <f>'5.1 Calc│$ million'!G186*'5.2 Calc│VTS'!$E186</f>
        <v>0</v>
      </c>
      <c r="H186" s="23">
        <f>'5.1 Calc│$ million'!H186*'5.2 Calc│VTS'!$E186</f>
        <v>0</v>
      </c>
      <c r="I186" s="23">
        <f>'5.1 Calc│$ million'!I186*'5.2 Calc│VTS'!$E186</f>
        <v>0</v>
      </c>
      <c r="J186" s="23">
        <f>'5.1 Calc│$ million'!J186*'5.2 Calc│VTS'!$E186</f>
        <v>0</v>
      </c>
      <c r="K186" s="23">
        <f>'5.1 Calc│$ million'!K186*'5.2 Calc│VTS'!$E186</f>
        <v>0</v>
      </c>
    </row>
    <row r="187" spans="1:11" x14ac:dyDescent="0.25">
      <c r="A187" s="7" t="str">
        <f>'5.0 Calc│Forecast Projects'!A187</f>
        <v>-</v>
      </c>
      <c r="B187" s="7" t="str">
        <f>'5.1 Calc│$ million'!B187</f>
        <v/>
      </c>
      <c r="C187" s="7" t="str">
        <f>'5.1 Calc│$ million'!C187</f>
        <v>-</v>
      </c>
      <c r="D187" s="7" t="str">
        <f>'5.0 Calc│Forecast Projects'!E187</f>
        <v>-</v>
      </c>
      <c r="E187" s="22">
        <f>IFERROR(VLOOKUP(D187,'3.2 Input│Other'!$A$18:$B$21,2,FALSE),0)</f>
        <v>0</v>
      </c>
      <c r="G187" s="23">
        <f>'5.1 Calc│$ million'!G187*'5.2 Calc│VTS'!$E187</f>
        <v>0</v>
      </c>
      <c r="H187" s="23">
        <f>'5.1 Calc│$ million'!H187*'5.2 Calc│VTS'!$E187</f>
        <v>0</v>
      </c>
      <c r="I187" s="23">
        <f>'5.1 Calc│$ million'!I187*'5.2 Calc│VTS'!$E187</f>
        <v>0</v>
      </c>
      <c r="J187" s="23">
        <f>'5.1 Calc│$ million'!J187*'5.2 Calc│VTS'!$E187</f>
        <v>0</v>
      </c>
      <c r="K187" s="23">
        <f>'5.1 Calc│$ million'!K187*'5.2 Calc│VTS'!$E187</f>
        <v>0</v>
      </c>
    </row>
    <row r="188" spans="1:11" x14ac:dyDescent="0.25">
      <c r="A188" s="7" t="str">
        <f>'5.0 Calc│Forecast Projects'!A188</f>
        <v>-</v>
      </c>
      <c r="B188" s="7" t="str">
        <f>'5.1 Calc│$ million'!B188</f>
        <v/>
      </c>
      <c r="C188" s="7" t="str">
        <f>'5.1 Calc│$ million'!C188</f>
        <v>-</v>
      </c>
      <c r="D188" s="7" t="str">
        <f>'5.0 Calc│Forecast Projects'!E188</f>
        <v>-</v>
      </c>
      <c r="E188" s="22">
        <f>IFERROR(VLOOKUP(D188,'3.2 Input│Other'!$A$18:$B$21,2,FALSE),0)</f>
        <v>0</v>
      </c>
      <c r="G188" s="23">
        <f>'5.1 Calc│$ million'!G188*'5.2 Calc│VTS'!$E188</f>
        <v>0</v>
      </c>
      <c r="H188" s="23">
        <f>'5.1 Calc│$ million'!H188*'5.2 Calc│VTS'!$E188</f>
        <v>0</v>
      </c>
      <c r="I188" s="23">
        <f>'5.1 Calc│$ million'!I188*'5.2 Calc│VTS'!$E188</f>
        <v>0</v>
      </c>
      <c r="J188" s="23">
        <f>'5.1 Calc│$ million'!J188*'5.2 Calc│VTS'!$E188</f>
        <v>0</v>
      </c>
      <c r="K188" s="23">
        <f>'5.1 Calc│$ million'!K188*'5.2 Calc│VTS'!$E188</f>
        <v>0</v>
      </c>
    </row>
    <row r="189" spans="1:11" x14ac:dyDescent="0.25">
      <c r="A189" s="7" t="str">
        <f>'5.0 Calc│Forecast Projects'!A189</f>
        <v>-</v>
      </c>
      <c r="B189" s="7" t="str">
        <f>'5.1 Calc│$ million'!B189</f>
        <v/>
      </c>
      <c r="C189" s="7" t="str">
        <f>'5.1 Calc│$ million'!C189</f>
        <v>-</v>
      </c>
      <c r="D189" s="7" t="str">
        <f>'5.0 Calc│Forecast Projects'!E189</f>
        <v>-</v>
      </c>
      <c r="E189" s="22">
        <f>IFERROR(VLOOKUP(D189,'3.2 Input│Other'!$A$18:$B$21,2,FALSE),0)</f>
        <v>0</v>
      </c>
      <c r="G189" s="23">
        <f>'5.1 Calc│$ million'!G189*'5.2 Calc│VTS'!$E189</f>
        <v>0</v>
      </c>
      <c r="H189" s="23">
        <f>'5.1 Calc│$ million'!H189*'5.2 Calc│VTS'!$E189</f>
        <v>0</v>
      </c>
      <c r="I189" s="23">
        <f>'5.1 Calc│$ million'!I189*'5.2 Calc│VTS'!$E189</f>
        <v>0</v>
      </c>
      <c r="J189" s="23">
        <f>'5.1 Calc│$ million'!J189*'5.2 Calc│VTS'!$E189</f>
        <v>0</v>
      </c>
      <c r="K189" s="23">
        <f>'5.1 Calc│$ million'!K189*'5.2 Calc│VTS'!$E189</f>
        <v>0</v>
      </c>
    </row>
    <row r="190" spans="1:11" x14ac:dyDescent="0.25">
      <c r="A190" s="7" t="str">
        <f>'5.0 Calc│Forecast Projects'!A190</f>
        <v>-</v>
      </c>
      <c r="B190" s="7" t="str">
        <f>'5.1 Calc│$ million'!B190</f>
        <v/>
      </c>
      <c r="C190" s="7" t="str">
        <f>'5.1 Calc│$ million'!C190</f>
        <v>-</v>
      </c>
      <c r="D190" s="7" t="str">
        <f>'5.0 Calc│Forecast Projects'!E190</f>
        <v>-</v>
      </c>
      <c r="E190" s="22">
        <f>IFERROR(VLOOKUP(D190,'3.2 Input│Other'!$A$18:$B$21,2,FALSE),0)</f>
        <v>0</v>
      </c>
      <c r="G190" s="23">
        <f>'5.1 Calc│$ million'!G190*'5.2 Calc│VTS'!$E190</f>
        <v>0</v>
      </c>
      <c r="H190" s="23">
        <f>'5.1 Calc│$ million'!H190*'5.2 Calc│VTS'!$E190</f>
        <v>0</v>
      </c>
      <c r="I190" s="23">
        <f>'5.1 Calc│$ million'!I190*'5.2 Calc│VTS'!$E190</f>
        <v>0</v>
      </c>
      <c r="J190" s="23">
        <f>'5.1 Calc│$ million'!J190*'5.2 Calc│VTS'!$E190</f>
        <v>0</v>
      </c>
      <c r="K190" s="23">
        <f>'5.1 Calc│$ million'!K190*'5.2 Calc│VTS'!$E190</f>
        <v>0</v>
      </c>
    </row>
    <row r="191" spans="1:11" x14ac:dyDescent="0.25">
      <c r="A191" s="7" t="str">
        <f>'5.0 Calc│Forecast Projects'!A191</f>
        <v>-</v>
      </c>
      <c r="B191" s="7" t="str">
        <f>'5.1 Calc│$ million'!B191</f>
        <v/>
      </c>
      <c r="C191" s="7" t="str">
        <f>'5.1 Calc│$ million'!C191</f>
        <v>-</v>
      </c>
      <c r="D191" s="7" t="str">
        <f>'5.0 Calc│Forecast Projects'!E191</f>
        <v>-</v>
      </c>
      <c r="E191" s="22">
        <f>IFERROR(VLOOKUP(D191,'3.2 Input│Other'!$A$18:$B$21,2,FALSE),0)</f>
        <v>0</v>
      </c>
      <c r="G191" s="23">
        <f>'5.1 Calc│$ million'!G191*'5.2 Calc│VTS'!$E191</f>
        <v>0</v>
      </c>
      <c r="H191" s="23">
        <f>'5.1 Calc│$ million'!H191*'5.2 Calc│VTS'!$E191</f>
        <v>0</v>
      </c>
      <c r="I191" s="23">
        <f>'5.1 Calc│$ million'!I191*'5.2 Calc│VTS'!$E191</f>
        <v>0</v>
      </c>
      <c r="J191" s="23">
        <f>'5.1 Calc│$ million'!J191*'5.2 Calc│VTS'!$E191</f>
        <v>0</v>
      </c>
      <c r="K191" s="23">
        <f>'5.1 Calc│$ million'!K191*'5.2 Calc│VTS'!$E191</f>
        <v>0</v>
      </c>
    </row>
    <row r="192" spans="1:11" x14ac:dyDescent="0.25">
      <c r="A192" s="7" t="str">
        <f>'5.0 Calc│Forecast Projects'!A192</f>
        <v>-</v>
      </c>
      <c r="B192" s="7" t="str">
        <f>'5.1 Calc│$ million'!B192</f>
        <v/>
      </c>
      <c r="C192" s="7" t="str">
        <f>'5.1 Calc│$ million'!C192</f>
        <v>-</v>
      </c>
      <c r="D192" s="7" t="str">
        <f>'5.0 Calc│Forecast Projects'!E192</f>
        <v>-</v>
      </c>
      <c r="E192" s="22">
        <f>IFERROR(VLOOKUP(D192,'3.2 Input│Other'!$A$18:$B$21,2,FALSE),0)</f>
        <v>0</v>
      </c>
      <c r="G192" s="23">
        <f>'5.1 Calc│$ million'!G192*'5.2 Calc│VTS'!$E192</f>
        <v>0</v>
      </c>
      <c r="H192" s="23">
        <f>'5.1 Calc│$ million'!H192*'5.2 Calc│VTS'!$E192</f>
        <v>0</v>
      </c>
      <c r="I192" s="23">
        <f>'5.1 Calc│$ million'!I192*'5.2 Calc│VTS'!$E192</f>
        <v>0</v>
      </c>
      <c r="J192" s="23">
        <f>'5.1 Calc│$ million'!J192*'5.2 Calc│VTS'!$E192</f>
        <v>0</v>
      </c>
      <c r="K192" s="23">
        <f>'5.1 Calc│$ million'!K192*'5.2 Calc│VTS'!$E192</f>
        <v>0</v>
      </c>
    </row>
    <row r="193" spans="1:12" x14ac:dyDescent="0.25">
      <c r="A193" s="7" t="str">
        <f>'5.0 Calc│Forecast Projects'!A193</f>
        <v>-</v>
      </c>
      <c r="B193" s="7" t="str">
        <f>'5.1 Calc│$ million'!B193</f>
        <v/>
      </c>
      <c r="C193" s="7" t="str">
        <f>'5.1 Calc│$ million'!C193</f>
        <v>-</v>
      </c>
      <c r="D193" s="7" t="str">
        <f>'5.0 Calc│Forecast Projects'!E193</f>
        <v>-</v>
      </c>
      <c r="E193" s="22">
        <f>IFERROR(VLOOKUP(D193,'3.2 Input│Other'!$A$18:$B$21,2,FALSE),0)</f>
        <v>0</v>
      </c>
      <c r="G193" s="23">
        <f>'5.1 Calc│$ million'!G193*'5.2 Calc│VTS'!$E193</f>
        <v>0</v>
      </c>
      <c r="H193" s="23">
        <f>'5.1 Calc│$ million'!H193*'5.2 Calc│VTS'!$E193</f>
        <v>0</v>
      </c>
      <c r="I193" s="23">
        <f>'5.1 Calc│$ million'!I193*'5.2 Calc│VTS'!$E193</f>
        <v>0</v>
      </c>
      <c r="J193" s="23">
        <f>'5.1 Calc│$ million'!J193*'5.2 Calc│VTS'!$E193</f>
        <v>0</v>
      </c>
      <c r="K193" s="23">
        <f>'5.1 Calc│$ million'!K193*'5.2 Calc│VTS'!$E193</f>
        <v>0</v>
      </c>
    </row>
    <row r="194" spans="1:12" x14ac:dyDescent="0.25">
      <c r="A194" s="7" t="str">
        <f>'5.0 Calc│Forecast Projects'!A194</f>
        <v>-</v>
      </c>
      <c r="B194" s="7" t="str">
        <f>'5.1 Calc│$ million'!B194</f>
        <v/>
      </c>
      <c r="C194" s="7" t="str">
        <f>'5.1 Calc│$ million'!C194</f>
        <v>-</v>
      </c>
      <c r="D194" s="7" t="str">
        <f>'5.0 Calc│Forecast Projects'!E194</f>
        <v>-</v>
      </c>
      <c r="E194" s="22">
        <f>IFERROR(VLOOKUP(D194,'3.2 Input│Other'!$A$18:$B$21,2,FALSE),0)</f>
        <v>0</v>
      </c>
      <c r="G194" s="23">
        <f>'5.1 Calc│$ million'!G194*'5.2 Calc│VTS'!$E194</f>
        <v>0</v>
      </c>
      <c r="H194" s="23">
        <f>'5.1 Calc│$ million'!H194*'5.2 Calc│VTS'!$E194</f>
        <v>0</v>
      </c>
      <c r="I194" s="23">
        <f>'5.1 Calc│$ million'!I194*'5.2 Calc│VTS'!$E194</f>
        <v>0</v>
      </c>
      <c r="J194" s="23">
        <f>'5.1 Calc│$ million'!J194*'5.2 Calc│VTS'!$E194</f>
        <v>0</v>
      </c>
      <c r="K194" s="23">
        <f>'5.1 Calc│$ million'!K194*'5.2 Calc│VTS'!$E194</f>
        <v>0</v>
      </c>
    </row>
    <row r="195" spans="1:12" x14ac:dyDescent="0.25">
      <c r="A195" s="7" t="str">
        <f>'5.0 Calc│Forecast Projects'!A195</f>
        <v>-</v>
      </c>
      <c r="B195" s="7" t="str">
        <f>'5.1 Calc│$ million'!B195</f>
        <v/>
      </c>
      <c r="C195" s="7" t="str">
        <f>'5.1 Calc│$ million'!C195</f>
        <v>-</v>
      </c>
      <c r="D195" s="7" t="str">
        <f>'5.0 Calc│Forecast Projects'!E195</f>
        <v>-</v>
      </c>
      <c r="E195" s="22">
        <f>IFERROR(VLOOKUP(D195,'3.2 Input│Other'!$A$18:$B$21,2,FALSE),0)</f>
        <v>0</v>
      </c>
      <c r="G195" s="23">
        <f>'5.1 Calc│$ million'!G195*'5.2 Calc│VTS'!$E195</f>
        <v>0</v>
      </c>
      <c r="H195" s="23">
        <f>'5.1 Calc│$ million'!H195*'5.2 Calc│VTS'!$E195</f>
        <v>0</v>
      </c>
      <c r="I195" s="23">
        <f>'5.1 Calc│$ million'!I195*'5.2 Calc│VTS'!$E195</f>
        <v>0</v>
      </c>
      <c r="J195" s="23">
        <f>'5.1 Calc│$ million'!J195*'5.2 Calc│VTS'!$E195</f>
        <v>0</v>
      </c>
      <c r="K195" s="23">
        <f>'5.1 Calc│$ million'!K195*'5.2 Calc│VTS'!$E195</f>
        <v>0</v>
      </c>
    </row>
    <row r="196" spans="1:12" x14ac:dyDescent="0.25">
      <c r="A196" s="7" t="str">
        <f>'5.0 Calc│Forecast Projects'!A196</f>
        <v>-</v>
      </c>
      <c r="B196" s="7" t="str">
        <f>'5.1 Calc│$ million'!B196</f>
        <v/>
      </c>
      <c r="C196" s="7" t="str">
        <f>'5.1 Calc│$ million'!C196</f>
        <v>-</v>
      </c>
      <c r="D196" s="7" t="str">
        <f>'5.0 Calc│Forecast Projects'!E196</f>
        <v>-</v>
      </c>
      <c r="E196" s="22">
        <f>IFERROR(VLOOKUP(D196,'3.2 Input│Other'!$A$18:$B$21,2,FALSE),0)</f>
        <v>0</v>
      </c>
      <c r="G196" s="23">
        <f>'5.1 Calc│$ million'!G196*'5.2 Calc│VTS'!$E196</f>
        <v>0</v>
      </c>
      <c r="H196" s="23">
        <f>'5.1 Calc│$ million'!H196*'5.2 Calc│VTS'!$E196</f>
        <v>0</v>
      </c>
      <c r="I196" s="23">
        <f>'5.1 Calc│$ million'!I196*'5.2 Calc│VTS'!$E196</f>
        <v>0</v>
      </c>
      <c r="J196" s="23">
        <f>'5.1 Calc│$ million'!J196*'5.2 Calc│VTS'!$E196</f>
        <v>0</v>
      </c>
      <c r="K196" s="23">
        <f>'5.1 Calc│$ million'!K196*'5.2 Calc│VTS'!$E196</f>
        <v>0</v>
      </c>
    </row>
    <row r="197" spans="1:12" x14ac:dyDescent="0.25">
      <c r="A197" s="7" t="str">
        <f>'5.0 Calc│Forecast Projects'!A197</f>
        <v>-</v>
      </c>
      <c r="B197" s="7" t="str">
        <f>'5.1 Calc│$ million'!B197</f>
        <v/>
      </c>
      <c r="C197" s="7" t="str">
        <f>'5.1 Calc│$ million'!C197</f>
        <v>-</v>
      </c>
      <c r="D197" s="7" t="str">
        <f>'5.0 Calc│Forecast Projects'!E197</f>
        <v>-</v>
      </c>
      <c r="E197" s="22">
        <f>IFERROR(VLOOKUP(D197,'3.2 Input│Other'!$A$18:$B$21,2,FALSE),0)</f>
        <v>0</v>
      </c>
      <c r="G197" s="23">
        <f>'5.1 Calc│$ million'!G197*'5.2 Calc│VTS'!$E197</f>
        <v>0</v>
      </c>
      <c r="H197" s="23">
        <f>'5.1 Calc│$ million'!H197*'5.2 Calc│VTS'!$E197</f>
        <v>0</v>
      </c>
      <c r="I197" s="23">
        <f>'5.1 Calc│$ million'!I197*'5.2 Calc│VTS'!$E197</f>
        <v>0</v>
      </c>
      <c r="J197" s="23">
        <f>'5.1 Calc│$ million'!J197*'5.2 Calc│VTS'!$E197</f>
        <v>0</v>
      </c>
      <c r="K197" s="23">
        <f>'5.1 Calc│$ million'!K197*'5.2 Calc│VTS'!$E197</f>
        <v>0</v>
      </c>
    </row>
    <row r="198" spans="1:12" x14ac:dyDescent="0.25">
      <c r="A198" s="7" t="str">
        <f>'5.0 Calc│Forecast Projects'!A198</f>
        <v>-</v>
      </c>
      <c r="B198" s="7" t="str">
        <f>'5.1 Calc│$ million'!B198</f>
        <v/>
      </c>
      <c r="C198" s="7" t="str">
        <f>'5.1 Calc│$ million'!C198</f>
        <v>-</v>
      </c>
      <c r="D198" s="7" t="str">
        <f>'5.0 Calc│Forecast Projects'!E198</f>
        <v>-</v>
      </c>
      <c r="E198" s="22">
        <f>IFERROR(VLOOKUP(D198,'3.2 Input│Other'!$A$18:$B$21,2,FALSE),0)</f>
        <v>0</v>
      </c>
      <c r="G198" s="23">
        <f>'5.1 Calc│$ million'!G198*'5.2 Calc│VTS'!$E198</f>
        <v>0</v>
      </c>
      <c r="H198" s="23">
        <f>'5.1 Calc│$ million'!H198*'5.2 Calc│VTS'!$E198</f>
        <v>0</v>
      </c>
      <c r="I198" s="23">
        <f>'5.1 Calc│$ million'!I198*'5.2 Calc│VTS'!$E198</f>
        <v>0</v>
      </c>
      <c r="J198" s="23">
        <f>'5.1 Calc│$ million'!J198*'5.2 Calc│VTS'!$E198</f>
        <v>0</v>
      </c>
      <c r="K198" s="23">
        <f>'5.1 Calc│$ million'!K198*'5.2 Calc│VTS'!$E198</f>
        <v>0</v>
      </c>
    </row>
    <row r="199" spans="1:12" x14ac:dyDescent="0.25">
      <c r="A199" s="7" t="str">
        <f>'5.0 Calc│Forecast Projects'!A199</f>
        <v>-</v>
      </c>
      <c r="B199" s="7" t="str">
        <f>'5.1 Calc│$ million'!B199</f>
        <v/>
      </c>
      <c r="C199" s="7" t="str">
        <f>'5.1 Calc│$ million'!C199</f>
        <v>-</v>
      </c>
      <c r="D199" s="7" t="str">
        <f>'5.0 Calc│Forecast Projects'!E199</f>
        <v>-</v>
      </c>
      <c r="E199" s="22">
        <f>IFERROR(VLOOKUP(D199,'3.2 Input│Other'!$A$18:$B$21,2,FALSE),0)</f>
        <v>0</v>
      </c>
      <c r="G199" s="23">
        <f>'5.1 Calc│$ million'!G199*'5.2 Calc│VTS'!$E199</f>
        <v>0</v>
      </c>
      <c r="H199" s="23">
        <f>'5.1 Calc│$ million'!H199*'5.2 Calc│VTS'!$E199</f>
        <v>0</v>
      </c>
      <c r="I199" s="23">
        <f>'5.1 Calc│$ million'!I199*'5.2 Calc│VTS'!$E199</f>
        <v>0</v>
      </c>
      <c r="J199" s="23">
        <f>'5.1 Calc│$ million'!J199*'5.2 Calc│VTS'!$E199</f>
        <v>0</v>
      </c>
      <c r="K199" s="23">
        <f>'5.1 Calc│$ million'!K199*'5.2 Calc│VTS'!$E199</f>
        <v>0</v>
      </c>
    </row>
    <row r="200" spans="1:12" x14ac:dyDescent="0.25">
      <c r="A200" s="7" t="str">
        <f>'5.0 Calc│Forecast Projects'!A200</f>
        <v>-</v>
      </c>
      <c r="B200" s="7" t="str">
        <f>'5.1 Calc│$ million'!B200</f>
        <v/>
      </c>
      <c r="C200" s="7" t="str">
        <f>'5.1 Calc│$ million'!C200</f>
        <v>-</v>
      </c>
      <c r="D200" s="7" t="str">
        <f>'5.0 Calc│Forecast Projects'!E200</f>
        <v>-</v>
      </c>
      <c r="E200" s="22">
        <f>IFERROR(VLOOKUP(D200,'3.2 Input│Other'!$A$18:$B$21,2,FALSE),0)</f>
        <v>0</v>
      </c>
      <c r="G200" s="23">
        <f>'5.1 Calc│$ million'!G200*'5.2 Calc│VTS'!$E200</f>
        <v>0</v>
      </c>
      <c r="H200" s="23">
        <f>'5.1 Calc│$ million'!H200*'5.2 Calc│VTS'!$E200</f>
        <v>0</v>
      </c>
      <c r="I200" s="23">
        <f>'5.1 Calc│$ million'!I200*'5.2 Calc│VTS'!$E200</f>
        <v>0</v>
      </c>
      <c r="J200" s="23">
        <f>'5.1 Calc│$ million'!J200*'5.2 Calc│VTS'!$E200</f>
        <v>0</v>
      </c>
      <c r="K200" s="23">
        <f>'5.1 Calc│$ million'!K200*'5.2 Calc│VTS'!$E200</f>
        <v>0</v>
      </c>
    </row>
    <row r="205" spans="1:12" x14ac:dyDescent="0.25">
      <c r="L205" s="36"/>
    </row>
    <row r="206" spans="1:12" x14ac:dyDescent="0.25">
      <c r="L206" s="36"/>
    </row>
    <row r="207" spans="1:12" x14ac:dyDescent="0.25">
      <c r="L207" s="36"/>
    </row>
    <row r="209" spans="12:12" x14ac:dyDescent="0.25">
      <c r="L209" s="36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BEAFA8"/>
  </sheetPr>
  <dimension ref="A1:M205"/>
  <sheetViews>
    <sheetView topLeftCell="C1" zoomScale="85" zoomScaleNormal="85" workbookViewId="0">
      <selection activeCell="D92" sqref="D92"/>
    </sheetView>
  </sheetViews>
  <sheetFormatPr defaultRowHeight="18" x14ac:dyDescent="0.25"/>
  <cols>
    <col min="1" max="1" width="4.90625" style="13" customWidth="1"/>
    <col min="2" max="2" width="46.54296875" style="13" customWidth="1"/>
    <col min="3" max="3" width="8.81640625" style="13" customWidth="1"/>
    <col min="4" max="4" width="14.1796875" style="13" customWidth="1"/>
    <col min="5" max="5" width="11.6328125" style="13" customWidth="1"/>
    <col min="6" max="6" width="12.1796875" style="13" customWidth="1"/>
    <col min="7" max="16384" width="8.7265625" style="13"/>
  </cols>
  <sheetData>
    <row r="1" spans="1:13" s="1" customFormat="1" ht="13.5" x14ac:dyDescent="0.25"/>
    <row r="2" spans="1:13" s="1" customFormat="1" ht="13.5" x14ac:dyDescent="0.25"/>
    <row r="3" spans="1:13" s="1" customFormat="1" ht="13.5" x14ac:dyDescent="0.25"/>
    <row r="4" spans="1:13" s="1" customFormat="1" ht="13.5" x14ac:dyDescent="0.25"/>
    <row r="5" spans="1:13" s="1" customFormat="1" ht="13.5" x14ac:dyDescent="0.25"/>
    <row r="6" spans="1:13" s="1" customFormat="1" ht="13.5" x14ac:dyDescent="0.25"/>
    <row r="7" spans="1:13" s="1" customFormat="1" ht="13.5" x14ac:dyDescent="0.25"/>
    <row r="8" spans="1:13" s="1" customFormat="1" ht="13.5" x14ac:dyDescent="0.25"/>
    <row r="9" spans="1:13" s="1" customFormat="1" ht="13.5" x14ac:dyDescent="0.25"/>
    <row r="11" spans="1:13" ht="20.25" x14ac:dyDescent="0.3">
      <c r="B11" s="4" t="str">
        <f ca="1">RIGHT(CELL("filename",B1),LEN(CELL("filename",B1))-FIND("]",CELL("filename",B1)))</f>
        <v>5.3 Calc│Forecast $2017</v>
      </c>
      <c r="C11" s="16" t="s">
        <v>82</v>
      </c>
      <c r="D11" s="16" t="b">
        <f>MAX(A13:A1000)=MAX('5.0 Calc│Forecast Projects'!A13:A1000)</f>
        <v>1</v>
      </c>
      <c r="F11" s="16" t="s">
        <v>81</v>
      </c>
      <c r="G11" s="16" t="b">
        <f>SUM(G13:G1000)=SUMPRODUCT($E$13:$E$1000,'5.2 Calc│VTS'!G13:G1000)</f>
        <v>1</v>
      </c>
      <c r="H11" s="16" t="b">
        <f>SUM(H13:H1000)=SUMPRODUCT($E$13:$E$1000,'5.2 Calc│VTS'!H13:H1000)</f>
        <v>1</v>
      </c>
      <c r="I11" s="16" t="b">
        <f>SUM(I13:I1000)=SUMPRODUCT($E$13:$E$1000,'5.2 Calc│VTS'!I13:I1000)</f>
        <v>1</v>
      </c>
      <c r="J11" s="16" t="b">
        <f>SUM(J13:J1000)=SUMPRODUCT($E$13:$E$1000,'5.2 Calc│VTS'!J13:J1000)</f>
        <v>1</v>
      </c>
      <c r="K11" s="16" t="b">
        <f>SUM(K13:K1000)=SUMPRODUCT($E$13:$E$1000,'5.2 Calc│VTS'!K13:K1000)</f>
        <v>1</v>
      </c>
    </row>
    <row r="12" spans="1:13" s="10" customFormat="1" ht="72" x14ac:dyDescent="0.25">
      <c r="A12" s="11" t="s">
        <v>3</v>
      </c>
      <c r="B12" s="11" t="s">
        <v>0</v>
      </c>
      <c r="C12" s="11" t="s">
        <v>2</v>
      </c>
      <c r="D12" s="11" t="s">
        <v>35</v>
      </c>
      <c r="E12" s="11" t="s">
        <v>36</v>
      </c>
      <c r="F12" s="13"/>
      <c r="G12" s="11">
        <f>'5.2 Calc│VTS'!G12</f>
        <v>2018</v>
      </c>
      <c r="H12" s="11">
        <f>'5.2 Calc│VTS'!H12</f>
        <v>2019</v>
      </c>
      <c r="I12" s="11">
        <f>'5.2 Calc│VTS'!I12</f>
        <v>2020</v>
      </c>
      <c r="J12" s="11">
        <f>'5.2 Calc│VTS'!J12</f>
        <v>2021</v>
      </c>
      <c r="K12" s="11">
        <f>'5.2 Calc│VTS'!K12</f>
        <v>2022</v>
      </c>
      <c r="M12" s="13"/>
    </row>
    <row r="13" spans="1:13" x14ac:dyDescent="0.25">
      <c r="A13" s="7">
        <f>'5.0 Calc│Forecast Projects'!A13</f>
        <v>1</v>
      </c>
      <c r="B13" s="7" t="str">
        <f>'5.2 Calc│VTS'!B13</f>
        <v>All CS buffer Air shutoff system for all compressors</v>
      </c>
      <c r="C13" s="7">
        <f>'5.2 Calc│VTS'!C13</f>
        <v>202</v>
      </c>
      <c r="D13" s="7">
        <f>'5.0 Calc│Forecast Projects'!F13</f>
        <v>2016</v>
      </c>
      <c r="E13" s="7">
        <f t="shared" ref="E13:E44" si="0">IFERROR(1/HLOOKUP($D13,inflation,3),0)</f>
        <v>1.0350553505535056</v>
      </c>
      <c r="G13" s="23">
        <f>'5.2 Calc│VTS'!G13*$E13</f>
        <v>0.39511220339483405</v>
      </c>
      <c r="H13" s="23">
        <f>'5.2 Calc│VTS'!H13*$E13</f>
        <v>0.197556101697417</v>
      </c>
      <c r="I13" s="23">
        <f>'5.2 Calc│VTS'!I13*$E13</f>
        <v>0</v>
      </c>
      <c r="J13" s="23">
        <f>'5.2 Calc│VTS'!J13*$E13</f>
        <v>0</v>
      </c>
      <c r="K13" s="23">
        <f>'5.2 Calc│VTS'!K13*$E13</f>
        <v>0</v>
      </c>
    </row>
    <row r="14" spans="1:13" x14ac:dyDescent="0.25">
      <c r="A14" s="7">
        <f>'5.0 Calc│Forecast Projects'!A14</f>
        <v>2</v>
      </c>
      <c r="B14" s="7" t="str">
        <f>'5.2 Calc│VTS'!B14</f>
        <v>WCS A Process Safety</v>
      </c>
      <c r="C14" s="7">
        <f>'5.2 Calc│VTS'!C14</f>
        <v>203</v>
      </c>
      <c r="D14" s="7">
        <f>'5.0 Calc│Forecast Projects'!F14</f>
        <v>2016</v>
      </c>
      <c r="E14" s="7">
        <f t="shared" si="0"/>
        <v>1.0350553505535056</v>
      </c>
      <c r="G14" s="23">
        <f>'5.2 Calc│VTS'!G14*$E14</f>
        <v>0</v>
      </c>
      <c r="H14" s="23">
        <f>'5.2 Calc│VTS'!H14*$E14</f>
        <v>0</v>
      </c>
      <c r="I14" s="23">
        <f>'5.2 Calc│VTS'!I14*$E14</f>
        <v>1.0821563309225093</v>
      </c>
      <c r="J14" s="23">
        <f>'5.2 Calc│VTS'!J14*$E14</f>
        <v>0</v>
      </c>
      <c r="K14" s="23">
        <f>'5.2 Calc│VTS'!K14*$E14</f>
        <v>0</v>
      </c>
    </row>
    <row r="15" spans="1:13" x14ac:dyDescent="0.25">
      <c r="A15" s="7">
        <f>'5.0 Calc│Forecast Projects'!A15</f>
        <v>3</v>
      </c>
      <c r="B15" s="7" t="str">
        <f>'5.2 Calc│VTS'!B15</f>
        <v>Brooklyn Compressor Station</v>
      </c>
      <c r="C15" s="7">
        <f>'5.2 Calc│VTS'!C15</f>
        <v>204</v>
      </c>
      <c r="D15" s="7">
        <f>'5.0 Calc│Forecast Projects'!F15</f>
        <v>2016</v>
      </c>
      <c r="E15" s="7">
        <f t="shared" si="0"/>
        <v>1.0350553505535056</v>
      </c>
      <c r="G15" s="23">
        <f>'5.2 Calc│VTS'!G15*$E15</f>
        <v>0</v>
      </c>
      <c r="H15" s="23">
        <f>'5.2 Calc│VTS'!H15*$E15</f>
        <v>0</v>
      </c>
      <c r="I15" s="23">
        <f>'5.2 Calc│VTS'!I15*$E15</f>
        <v>2.3778971235239852</v>
      </c>
      <c r="J15" s="23">
        <f>'5.2 Calc│VTS'!J15*$E15</f>
        <v>2.3778971235239852</v>
      </c>
      <c r="K15" s="23">
        <f>'5.2 Calc│VTS'!K15*$E15</f>
        <v>2.3778971235239852</v>
      </c>
    </row>
    <row r="16" spans="1:13" x14ac:dyDescent="0.25">
      <c r="A16" s="7">
        <f>'5.0 Calc│Forecast Projects'!A16</f>
        <v>4</v>
      </c>
      <c r="B16" s="7" t="str">
        <f>'5.2 Calc│VTS'!B16</f>
        <v>Compressor Station Vent Stack Upgrade (BCS, WCS, GCS, SCS)</v>
      </c>
      <c r="C16" s="7">
        <f>'5.2 Calc│VTS'!C16</f>
        <v>205</v>
      </c>
      <c r="D16" s="7">
        <f>'5.0 Calc│Forecast Projects'!F16</f>
        <v>2016</v>
      </c>
      <c r="E16" s="7">
        <f t="shared" si="0"/>
        <v>1.0350553505535056</v>
      </c>
      <c r="G16" s="23">
        <f>'5.2 Calc│VTS'!G16*$E16</f>
        <v>0</v>
      </c>
      <c r="H16" s="23">
        <f>'5.2 Calc│VTS'!H16*$E16</f>
        <v>0.34197992789667891</v>
      </c>
      <c r="I16" s="23">
        <f>'5.2 Calc│VTS'!I16*$E16</f>
        <v>0.34197992789667891</v>
      </c>
      <c r="J16" s="23">
        <f>'5.2 Calc│VTS'!J16*$E16</f>
        <v>0.34197992789667891</v>
      </c>
      <c r="K16" s="23">
        <f>'5.2 Calc│VTS'!K16*$E16</f>
        <v>0</v>
      </c>
    </row>
    <row r="17" spans="1:11" x14ac:dyDescent="0.25">
      <c r="A17" s="7">
        <f>'5.0 Calc│Forecast Projects'!A17</f>
        <v>5</v>
      </c>
      <c r="B17" s="7" t="str">
        <f>'5.2 Calc│VTS'!B17</f>
        <v>Longford Odorant Pump Power Gas Upgrade</v>
      </c>
      <c r="C17" s="7">
        <f>'5.2 Calc│VTS'!C17</f>
        <v>206</v>
      </c>
      <c r="D17" s="7">
        <f>'5.0 Calc│Forecast Projects'!F17</f>
        <v>2016</v>
      </c>
      <c r="E17" s="7">
        <f t="shared" si="0"/>
        <v>1.0350553505535056</v>
      </c>
      <c r="G17" s="23">
        <f>'5.2 Calc│VTS'!G17*$E17</f>
        <v>7.8218304797047986E-2</v>
      </c>
      <c r="H17" s="23">
        <f>'5.2 Calc│VTS'!H17*$E17</f>
        <v>0</v>
      </c>
      <c r="I17" s="23">
        <f>'5.2 Calc│VTS'!I17*$E17</f>
        <v>0</v>
      </c>
      <c r="J17" s="23">
        <f>'5.2 Calc│VTS'!J17*$E17</f>
        <v>0</v>
      </c>
      <c r="K17" s="23">
        <f>'5.2 Calc│VTS'!K17*$E17</f>
        <v>0</v>
      </c>
    </row>
    <row r="18" spans="1:11" x14ac:dyDescent="0.25">
      <c r="A18" s="7">
        <f>'5.0 Calc│Forecast Projects'!A18</f>
        <v>6</v>
      </c>
      <c r="B18" s="7" t="str">
        <f>'5.2 Calc│VTS'!B18</f>
        <v>GCS compressor unit vent valves &amp; actuators replacement</v>
      </c>
      <c r="C18" s="7" t="str">
        <f>'5.2 Calc│VTS'!C18</f>
        <v>207a</v>
      </c>
      <c r="D18" s="7">
        <f>'5.0 Calc│Forecast Projects'!F18</f>
        <v>2016</v>
      </c>
      <c r="E18" s="7">
        <f t="shared" si="0"/>
        <v>1.0350553505535056</v>
      </c>
      <c r="G18" s="23">
        <f>'5.2 Calc│VTS'!G18*$E18</f>
        <v>0.14427829051660515</v>
      </c>
      <c r="H18" s="23">
        <f>'5.2 Calc│VTS'!H18*$E18</f>
        <v>0</v>
      </c>
      <c r="I18" s="23">
        <f>'5.2 Calc│VTS'!I18*$E18</f>
        <v>0</v>
      </c>
      <c r="J18" s="23">
        <f>'5.2 Calc│VTS'!J18*$E18</f>
        <v>0</v>
      </c>
      <c r="K18" s="23">
        <f>'5.2 Calc│VTS'!K18*$E18</f>
        <v>0</v>
      </c>
    </row>
    <row r="19" spans="1:11" x14ac:dyDescent="0.25">
      <c r="A19" s="7">
        <f>'5.0 Calc│Forecast Projects'!A19</f>
        <v>7</v>
      </c>
      <c r="B19" s="7" t="str">
        <f>'5.2 Calc│VTS'!B19</f>
        <v>GCS unit discharge and station manifold check valves replacement</v>
      </c>
      <c r="C19" s="7" t="str">
        <f>'5.2 Calc│VTS'!C19</f>
        <v>207b</v>
      </c>
      <c r="D19" s="7">
        <f>'5.0 Calc│Forecast Projects'!F19</f>
        <v>2016</v>
      </c>
      <c r="E19" s="7">
        <f t="shared" si="0"/>
        <v>1.0350553505535056</v>
      </c>
      <c r="G19" s="23">
        <f>'5.2 Calc│VTS'!G19*$E19</f>
        <v>0</v>
      </c>
      <c r="H19" s="23">
        <f>'5.2 Calc│VTS'!H19*$E19</f>
        <v>0</v>
      </c>
      <c r="I19" s="23">
        <f>'5.2 Calc│VTS'!I19*$E19</f>
        <v>0.9335716305166053</v>
      </c>
      <c r="J19" s="23">
        <f>'5.2 Calc│VTS'!J19*$E19</f>
        <v>0</v>
      </c>
      <c r="K19" s="23">
        <f>'5.2 Calc│VTS'!K19*$E19</f>
        <v>0</v>
      </c>
    </row>
    <row r="20" spans="1:11" x14ac:dyDescent="0.25">
      <c r="A20" s="7">
        <f>'5.0 Calc│Forecast Projects'!A20</f>
        <v>8</v>
      </c>
      <c r="B20" s="7" t="str">
        <f>'5.2 Calc│VTS'!B20</f>
        <v>GCS Decomm &amp; removal of turbine oil reservoir &amp; auto fill system</v>
      </c>
      <c r="C20" s="7" t="str">
        <f>'5.2 Calc│VTS'!C20</f>
        <v>207c</v>
      </c>
      <c r="D20" s="7">
        <f>'5.0 Calc│Forecast Projects'!F20</f>
        <v>2016</v>
      </c>
      <c r="E20" s="7">
        <f t="shared" si="0"/>
        <v>1.0350553505535056</v>
      </c>
      <c r="G20" s="23">
        <f>'5.2 Calc│VTS'!G20*$E20</f>
        <v>0</v>
      </c>
      <c r="H20" s="23">
        <f>'5.2 Calc│VTS'!H20*$E20</f>
        <v>9.1055620184501848E-2</v>
      </c>
      <c r="I20" s="23">
        <f>'5.2 Calc│VTS'!I20*$E20</f>
        <v>0</v>
      </c>
      <c r="J20" s="23">
        <f>'5.2 Calc│VTS'!J20*$E20</f>
        <v>0</v>
      </c>
      <c r="K20" s="23">
        <f>'5.2 Calc│VTS'!K20*$E20</f>
        <v>0</v>
      </c>
    </row>
    <row r="21" spans="1:11" x14ac:dyDescent="0.25">
      <c r="A21" s="7">
        <f>'5.0 Calc│Forecast Projects'!A21</f>
        <v>9</v>
      </c>
      <c r="B21" s="7" t="str">
        <f>'5.2 Calc│VTS'!B21</f>
        <v>BCS Instrument Air reliability upgrade</v>
      </c>
      <c r="C21" s="7">
        <f>'5.2 Calc│VTS'!C21</f>
        <v>208</v>
      </c>
      <c r="D21" s="7">
        <f>'5.0 Calc│Forecast Projects'!F21</f>
        <v>2016</v>
      </c>
      <c r="E21" s="7">
        <f t="shared" si="0"/>
        <v>1.0350553505535056</v>
      </c>
      <c r="G21" s="23">
        <f>'5.2 Calc│VTS'!G21*$E21</f>
        <v>9.7070492435424344E-2</v>
      </c>
      <c r="H21" s="23">
        <f>'5.2 Calc│VTS'!H21*$E21</f>
        <v>0</v>
      </c>
      <c r="I21" s="23">
        <f>'5.2 Calc│VTS'!I21*$E21</f>
        <v>0</v>
      </c>
      <c r="J21" s="23">
        <f>'5.2 Calc│VTS'!J21*$E21</f>
        <v>0</v>
      </c>
      <c r="K21" s="23">
        <f>'5.2 Calc│VTS'!K21*$E21</f>
        <v>0</v>
      </c>
    </row>
    <row r="22" spans="1:11" x14ac:dyDescent="0.25">
      <c r="A22" s="7">
        <f>'5.0 Calc│Forecast Projects'!A22</f>
        <v>10</v>
      </c>
      <c r="B22" s="7" t="str">
        <f>'5.2 Calc│VTS'!B22</f>
        <v>Compressor lagging and pipe coating replacement (expand to GCS, Springhurst/BCS12/WCS A/WCS B, Euroa)</v>
      </c>
      <c r="C22" s="7">
        <f>'5.2 Calc│VTS'!C22</f>
        <v>209</v>
      </c>
      <c r="D22" s="7">
        <f>'5.0 Calc│Forecast Projects'!F22</f>
        <v>2016</v>
      </c>
      <c r="E22" s="7">
        <f t="shared" si="0"/>
        <v>1.0350553505535056</v>
      </c>
      <c r="G22" s="23">
        <f>'5.2 Calc│VTS'!G22*$E22</f>
        <v>0.14999892758302583</v>
      </c>
      <c r="H22" s="23">
        <f>'5.2 Calc│VTS'!H22*$E22</f>
        <v>0.14999892758302583</v>
      </c>
      <c r="I22" s="23">
        <f>'5.2 Calc│VTS'!I22*$E22</f>
        <v>0.14999892758302583</v>
      </c>
      <c r="J22" s="23">
        <f>'5.2 Calc│VTS'!J22*$E22</f>
        <v>0.14999892758302583</v>
      </c>
      <c r="K22" s="23">
        <f>'5.2 Calc│VTS'!K22*$E22</f>
        <v>0.14999892758302583</v>
      </c>
    </row>
    <row r="23" spans="1:11" x14ac:dyDescent="0.25">
      <c r="A23" s="7">
        <f>'5.0 Calc│Forecast Projects'!A23</f>
        <v>11</v>
      </c>
      <c r="B23" s="7" t="str">
        <f>'5.2 Calc│VTS'!B23</f>
        <v>Storage shed-Dandenong, Wollert &amp; Springhurst</v>
      </c>
      <c r="C23" s="7">
        <f>'5.2 Calc│VTS'!C23</f>
        <v>210</v>
      </c>
      <c r="D23" s="7">
        <f>'5.0 Calc│Forecast Projects'!F23</f>
        <v>2016</v>
      </c>
      <c r="E23" s="7">
        <f t="shared" si="0"/>
        <v>1.0350553505535056</v>
      </c>
      <c r="G23" s="23">
        <f>'5.2 Calc│VTS'!G23*$E23</f>
        <v>0</v>
      </c>
      <c r="H23" s="23">
        <f>'5.2 Calc│VTS'!H23*$E23</f>
        <v>0.62204578925512644</v>
      </c>
      <c r="I23" s="23">
        <f>'5.2 Calc│VTS'!I23*$E23</f>
        <v>0.62204578925512644</v>
      </c>
      <c r="J23" s="23">
        <f>'5.2 Calc│VTS'!J23*$E23</f>
        <v>0.62204578925512644</v>
      </c>
      <c r="K23" s="23">
        <f>'5.2 Calc│VTS'!K23*$E23</f>
        <v>0</v>
      </c>
    </row>
    <row r="24" spans="1:11" x14ac:dyDescent="0.25">
      <c r="A24" s="7">
        <f>'5.0 Calc│Forecast Projects'!A24</f>
        <v>12</v>
      </c>
      <c r="B24" s="7" t="str">
        <f>'5.2 Calc│VTS'!B24</f>
        <v>Iona CS aftercooler augmentation</v>
      </c>
      <c r="C24" s="7">
        <f>'5.2 Calc│VTS'!C24</f>
        <v>211</v>
      </c>
      <c r="D24" s="7">
        <f>'5.0 Calc│Forecast Projects'!F24</f>
        <v>2016</v>
      </c>
      <c r="E24" s="7">
        <f t="shared" si="0"/>
        <v>1.0350553505535056</v>
      </c>
      <c r="G24" s="23">
        <f>'5.2 Calc│VTS'!G24*$E24</f>
        <v>0</v>
      </c>
      <c r="H24" s="23">
        <f>'5.2 Calc│VTS'!H24*$E24</f>
        <v>0</v>
      </c>
      <c r="I24" s="23">
        <f>'5.2 Calc│VTS'!I24*$E24</f>
        <v>0</v>
      </c>
      <c r="J24" s="23">
        <f>'5.2 Calc│VTS'!J24*$E24</f>
        <v>1.7144050284132843</v>
      </c>
      <c r="K24" s="23">
        <f>'5.2 Calc│VTS'!K24*$E24</f>
        <v>0</v>
      </c>
    </row>
    <row r="25" spans="1:11" x14ac:dyDescent="0.25">
      <c r="A25" s="7">
        <f>'5.0 Calc│Forecast Projects'!A25</f>
        <v>13</v>
      </c>
      <c r="B25" s="7" t="str">
        <f>'5.2 Calc│VTS'!B25</f>
        <v>Battery replacement</v>
      </c>
      <c r="C25" s="7">
        <f>'5.2 Calc│VTS'!C25</f>
        <v>212</v>
      </c>
      <c r="D25" s="7">
        <f>'5.0 Calc│Forecast Projects'!F25</f>
        <v>2016</v>
      </c>
      <c r="E25" s="7">
        <f t="shared" si="0"/>
        <v>1.0350553505535056</v>
      </c>
      <c r="G25" s="23">
        <f>'5.2 Calc│VTS'!G25*$E25</f>
        <v>7.2748037269372678E-2</v>
      </c>
      <c r="H25" s="23">
        <f>'5.2 Calc│VTS'!H25*$E25</f>
        <v>7.2748037269372678E-2</v>
      </c>
      <c r="I25" s="23">
        <f>'5.2 Calc│VTS'!I25*$E25</f>
        <v>7.2748037269372678E-2</v>
      </c>
      <c r="J25" s="23">
        <f>'5.2 Calc│VTS'!J25*$E25</f>
        <v>7.2748037269372678E-2</v>
      </c>
      <c r="K25" s="23">
        <f>'5.2 Calc│VTS'!K25*$E25</f>
        <v>7.2748037269372678E-2</v>
      </c>
    </row>
    <row r="26" spans="1:11" x14ac:dyDescent="0.25">
      <c r="A26" s="7">
        <f>'5.0 Calc│Forecast Projects'!A26</f>
        <v>14</v>
      </c>
      <c r="B26" s="7" t="str">
        <f>'5.2 Calc│VTS'!B26</f>
        <v>Wollert CG Instrument Air Conversion</v>
      </c>
      <c r="C26" s="7">
        <f>'5.2 Calc│VTS'!C26</f>
        <v>216</v>
      </c>
      <c r="D26" s="7">
        <f>'5.0 Calc│Forecast Projects'!F26</f>
        <v>2016</v>
      </c>
      <c r="E26" s="7">
        <f t="shared" si="0"/>
        <v>1.0350553505535056</v>
      </c>
      <c r="G26" s="23">
        <f>'5.2 Calc│VTS'!G26*$E26</f>
        <v>0</v>
      </c>
      <c r="H26" s="23">
        <f>'5.2 Calc│VTS'!H26*$E26</f>
        <v>0</v>
      </c>
      <c r="I26" s="23">
        <f>'5.2 Calc│VTS'!I26*$E26</f>
        <v>0</v>
      </c>
      <c r="J26" s="23">
        <f>'5.2 Calc│VTS'!J26*$E26</f>
        <v>0.52192304817343171</v>
      </c>
      <c r="K26" s="23">
        <f>'5.2 Calc│VTS'!K26*$E26</f>
        <v>0</v>
      </c>
    </row>
    <row r="27" spans="1:11" x14ac:dyDescent="0.25">
      <c r="A27" s="7">
        <f>'5.0 Calc│Forecast Projects'!A27</f>
        <v>15</v>
      </c>
      <c r="B27" s="7" t="str">
        <f>'5.2 Calc│VTS'!B27</f>
        <v>Pit installation on LV03 bypass valves on T33</v>
      </c>
      <c r="C27" s="7">
        <f>'5.2 Calc│VTS'!C27</f>
        <v>220</v>
      </c>
      <c r="D27" s="7">
        <f>'5.0 Calc│Forecast Projects'!F27</f>
        <v>2016</v>
      </c>
      <c r="E27" s="7">
        <f t="shared" si="0"/>
        <v>1.0350553505535056</v>
      </c>
      <c r="G27" s="23">
        <f>'5.2 Calc│VTS'!G27*$E27</f>
        <v>0</v>
      </c>
      <c r="H27" s="23">
        <f>'5.2 Calc│VTS'!H27*$E27</f>
        <v>0</v>
      </c>
      <c r="I27" s="23">
        <f>'5.2 Calc│VTS'!I27*$E27</f>
        <v>0.23895287822878228</v>
      </c>
      <c r="J27" s="23">
        <f>'5.2 Calc│VTS'!J27*$E27</f>
        <v>0</v>
      </c>
      <c r="K27" s="23">
        <f>'5.2 Calc│VTS'!K27*$E27</f>
        <v>0</v>
      </c>
    </row>
    <row r="28" spans="1:11" x14ac:dyDescent="0.25">
      <c r="A28" s="7">
        <f>'5.0 Calc│Forecast Projects'!A28</f>
        <v>16</v>
      </c>
      <c r="B28" s="7" t="str">
        <f>'5.2 Calc│VTS'!B28</f>
        <v>Dandenong water supply &amp; fire main modification</v>
      </c>
      <c r="C28" s="7">
        <f>'5.2 Calc│VTS'!C28</f>
        <v>223</v>
      </c>
      <c r="D28" s="7">
        <f>'5.0 Calc│Forecast Projects'!F28</f>
        <v>2016</v>
      </c>
      <c r="E28" s="7">
        <f t="shared" si="0"/>
        <v>1.0350553505535056</v>
      </c>
      <c r="G28" s="23">
        <f>'5.2 Calc│VTS'!G28*$E28</f>
        <v>0.31082624222172844</v>
      </c>
      <c r="H28" s="23">
        <f>'5.2 Calc│VTS'!H28*$E28</f>
        <v>0</v>
      </c>
      <c r="I28" s="23">
        <f>'5.2 Calc│VTS'!I28*$E28</f>
        <v>0</v>
      </c>
      <c r="J28" s="23">
        <f>'5.2 Calc│VTS'!J28*$E28</f>
        <v>0</v>
      </c>
      <c r="K28" s="23">
        <f>'5.2 Calc│VTS'!K28*$E28</f>
        <v>0</v>
      </c>
    </row>
    <row r="29" spans="1:11" x14ac:dyDescent="0.25">
      <c r="A29" s="7">
        <f>'5.0 Calc│Forecast Projects'!A29</f>
        <v>17</v>
      </c>
      <c r="B29" s="7" t="str">
        <f>'5.2 Calc│VTS'!B29</f>
        <v>Culcairn Injection Gas Quality equipment</v>
      </c>
      <c r="C29" s="7">
        <f>'5.2 Calc│VTS'!C29</f>
        <v>224</v>
      </c>
      <c r="D29" s="7">
        <f>'5.0 Calc│Forecast Projects'!F29</f>
        <v>2016</v>
      </c>
      <c r="E29" s="7">
        <f t="shared" si="0"/>
        <v>1.0350553505535056</v>
      </c>
      <c r="G29" s="23">
        <f>'5.2 Calc│VTS'!G29*$E29</f>
        <v>1.0081029232472323</v>
      </c>
      <c r="H29" s="23">
        <f>'5.2 Calc│VTS'!H29*$E29</f>
        <v>0</v>
      </c>
      <c r="I29" s="23">
        <f>'5.2 Calc│VTS'!I29*$E29</f>
        <v>0</v>
      </c>
      <c r="J29" s="23">
        <f>'5.2 Calc│VTS'!J29*$E29</f>
        <v>0</v>
      </c>
      <c r="K29" s="23">
        <f>'5.2 Calc│VTS'!K29*$E29</f>
        <v>0</v>
      </c>
    </row>
    <row r="30" spans="1:11" x14ac:dyDescent="0.25">
      <c r="A30" s="7">
        <f>'5.0 Calc│Forecast Projects'!A30</f>
        <v>18</v>
      </c>
      <c r="B30" s="7" t="str">
        <f>'5.2 Calc│VTS'!B30</f>
        <v>Positioner Replacement</v>
      </c>
      <c r="C30" s="7">
        <f>'5.2 Calc│VTS'!C30</f>
        <v>225</v>
      </c>
      <c r="D30" s="7">
        <f>'5.0 Calc│Forecast Projects'!F30</f>
        <v>2016</v>
      </c>
      <c r="E30" s="7">
        <f t="shared" si="0"/>
        <v>1.0350553505535056</v>
      </c>
      <c r="G30" s="23">
        <f>'5.2 Calc│VTS'!G30*$E30</f>
        <v>0.105052901402214</v>
      </c>
      <c r="H30" s="23">
        <f>'5.2 Calc│VTS'!H30*$E30</f>
        <v>0.105052901402214</v>
      </c>
      <c r="I30" s="23">
        <f>'5.2 Calc│VTS'!I30*$E30</f>
        <v>0.105052901402214</v>
      </c>
      <c r="J30" s="23">
        <f>'5.2 Calc│VTS'!J30*$E30</f>
        <v>0.105052901402214</v>
      </c>
      <c r="K30" s="23">
        <f>'5.2 Calc│VTS'!K30*$E30</f>
        <v>0.105052901402214</v>
      </c>
    </row>
    <row r="31" spans="1:11" x14ac:dyDescent="0.25">
      <c r="A31" s="7">
        <f>'5.0 Calc│Forecast Projects'!A31</f>
        <v>19</v>
      </c>
      <c r="B31" s="7" t="str">
        <f>'5.2 Calc│VTS'!B31</f>
        <v>VTS Safety Management Study aerial photography</v>
      </c>
      <c r="C31" s="7">
        <f>'5.2 Calc│VTS'!C31</f>
        <v>227</v>
      </c>
      <c r="D31" s="7">
        <f>'5.0 Calc│Forecast Projects'!F31</f>
        <v>2016</v>
      </c>
      <c r="E31" s="7">
        <f t="shared" si="0"/>
        <v>1.0350553505535056</v>
      </c>
      <c r="G31" s="23">
        <f>'5.2 Calc│VTS'!G31*$E31</f>
        <v>0.16816143315923934</v>
      </c>
      <c r="H31" s="23">
        <f>'5.2 Calc│VTS'!H31*$E31</f>
        <v>2.8780685381776896E-3</v>
      </c>
      <c r="I31" s="23">
        <f>'5.2 Calc│VTS'!I31*$E31</f>
        <v>0</v>
      </c>
      <c r="J31" s="23">
        <f>'5.2 Calc│VTS'!J31*$E31</f>
        <v>0</v>
      </c>
      <c r="K31" s="23">
        <f>'5.2 Calc│VTS'!K31*$E31</f>
        <v>0</v>
      </c>
    </row>
    <row r="32" spans="1:11" x14ac:dyDescent="0.25">
      <c r="A32" s="7">
        <f>'5.0 Calc│Forecast Projects'!A32</f>
        <v>20</v>
      </c>
      <c r="B32" s="7" t="str">
        <f>'5.2 Calc│VTS'!B32</f>
        <v>BLP Safety Measures for High Consequence areas-(urban growth, fracture control)</v>
      </c>
      <c r="C32" s="7" t="str">
        <f>'5.2 Calc│VTS'!C32</f>
        <v>230b</v>
      </c>
      <c r="D32" s="7">
        <f>'5.0 Calc│Forecast Projects'!F32</f>
        <v>2016</v>
      </c>
      <c r="E32" s="7">
        <f t="shared" si="0"/>
        <v>1.0350553505535056</v>
      </c>
      <c r="G32" s="23">
        <f>'5.2 Calc│VTS'!G32*$E32</f>
        <v>0</v>
      </c>
      <c r="H32" s="23">
        <f>'5.2 Calc│VTS'!H32*$E32</f>
        <v>2.579357933579336</v>
      </c>
      <c r="I32" s="23">
        <f>'5.2 Calc│VTS'!I32*$E32</f>
        <v>0</v>
      </c>
      <c r="J32" s="23">
        <f>'5.2 Calc│VTS'!J32*$E32</f>
        <v>0</v>
      </c>
      <c r="K32" s="23">
        <f>'5.2 Calc│VTS'!K32*$E32</f>
        <v>1.9345184501845021</v>
      </c>
    </row>
    <row r="33" spans="1:11" x14ac:dyDescent="0.25">
      <c r="A33" s="7">
        <f>'5.0 Calc│Forecast Projects'!A33</f>
        <v>21</v>
      </c>
      <c r="B33" s="7" t="str">
        <f>'5.2 Calc│VTS'!B33</f>
        <v>WOP Safety Measures for High Consequence areas-(urban growth, fracture control)</v>
      </c>
      <c r="C33" s="7" t="str">
        <f>'5.2 Calc│VTS'!C33</f>
        <v>230c</v>
      </c>
      <c r="D33" s="7">
        <f>'5.0 Calc│Forecast Projects'!F33</f>
        <v>2016</v>
      </c>
      <c r="E33" s="7">
        <f t="shared" si="0"/>
        <v>1.0350553505535056</v>
      </c>
      <c r="G33" s="23">
        <f>'5.2 Calc│VTS'!G33*$E33</f>
        <v>1.1592619926199261</v>
      </c>
      <c r="H33" s="23">
        <f>'5.2 Calc│VTS'!H33*$E33</f>
        <v>0</v>
      </c>
      <c r="I33" s="23">
        <f>'5.2 Calc│VTS'!I33*$E33</f>
        <v>0</v>
      </c>
      <c r="J33" s="23">
        <f>'5.2 Calc│VTS'!J33*$E33</f>
        <v>0</v>
      </c>
      <c r="K33" s="23">
        <f>'5.2 Calc│VTS'!K33*$E33</f>
        <v>0</v>
      </c>
    </row>
    <row r="34" spans="1:11" x14ac:dyDescent="0.25">
      <c r="A34" s="7">
        <f>'5.0 Calc│Forecast Projects'!A34</f>
        <v>22</v>
      </c>
      <c r="B34" s="7" t="str">
        <f>'5.2 Calc│VTS'!B34</f>
        <v>ILP Safety Measures for High Consequence areas-(urban growth, fracture control)</v>
      </c>
      <c r="C34" s="7" t="str">
        <f>'5.2 Calc│VTS'!C34</f>
        <v>230e</v>
      </c>
      <c r="D34" s="7">
        <f>'5.0 Calc│Forecast Projects'!F34</f>
        <v>2016</v>
      </c>
      <c r="E34" s="7">
        <f t="shared" si="0"/>
        <v>1.0350553505535056</v>
      </c>
      <c r="G34" s="23">
        <f>'5.2 Calc│VTS'!G34*$E34</f>
        <v>2.7947143099631002E-2</v>
      </c>
      <c r="H34" s="23">
        <f>'5.2 Calc│VTS'!H34*$E34</f>
        <v>2.9040851586715873E-2</v>
      </c>
      <c r="I34" s="23">
        <f>'5.2 Calc│VTS'!I34*$E34</f>
        <v>0</v>
      </c>
      <c r="J34" s="23">
        <f>'5.2 Calc│VTS'!J34*$E34</f>
        <v>0</v>
      </c>
      <c r="K34" s="23">
        <f>'5.2 Calc│VTS'!K34*$E34</f>
        <v>0</v>
      </c>
    </row>
    <row r="35" spans="1:11" x14ac:dyDescent="0.25">
      <c r="A35" s="7">
        <f>'5.0 Calc│Forecast Projects'!A35</f>
        <v>23</v>
      </c>
      <c r="B35" s="7" t="str">
        <f>'5.2 Calc│VTS'!B35</f>
        <v>Turbine Overhauls</v>
      </c>
      <c r="C35" s="7">
        <f>'5.2 Calc│VTS'!C35</f>
        <v>235</v>
      </c>
      <c r="D35" s="7">
        <f>'5.0 Calc│Forecast Projects'!F35</f>
        <v>2016</v>
      </c>
      <c r="E35" s="7">
        <f t="shared" si="0"/>
        <v>1.0350553505535056</v>
      </c>
      <c r="G35" s="23">
        <f>'5.2 Calc│VTS'!G35*$E35</f>
        <v>0</v>
      </c>
      <c r="H35" s="23">
        <f>'5.2 Calc│VTS'!H35*$E35</f>
        <v>0</v>
      </c>
      <c r="I35" s="23">
        <f>'5.2 Calc│VTS'!I35*$E35</f>
        <v>0</v>
      </c>
      <c r="J35" s="23">
        <f>'5.2 Calc│VTS'!J35*$E35</f>
        <v>1.0398109999432299</v>
      </c>
      <c r="K35" s="23">
        <f>'5.2 Calc│VTS'!K35*$E35</f>
        <v>3.7203990347431173</v>
      </c>
    </row>
    <row r="36" spans="1:11" x14ac:dyDescent="0.25">
      <c r="A36" s="7">
        <f>'5.0 Calc│Forecast Projects'!A36</f>
        <v>24</v>
      </c>
      <c r="B36" s="7" t="str">
        <f>'5.2 Calc│VTS'!B36</f>
        <v>Iona CS Automation replacement</v>
      </c>
      <c r="C36" s="7">
        <f>'5.2 Calc│VTS'!C36</f>
        <v>236</v>
      </c>
      <c r="D36" s="7">
        <f>'5.0 Calc│Forecast Projects'!F36</f>
        <v>2016</v>
      </c>
      <c r="E36" s="7">
        <f t="shared" si="0"/>
        <v>1.0350553505535056</v>
      </c>
      <c r="G36" s="23">
        <f>'5.2 Calc│VTS'!G36*$E36</f>
        <v>0</v>
      </c>
      <c r="H36" s="23">
        <f>'5.2 Calc│VTS'!H36*$E36</f>
        <v>0</v>
      </c>
      <c r="I36" s="23">
        <f>'5.2 Calc│VTS'!I36*$E36</f>
        <v>1.2145458928782291</v>
      </c>
      <c r="J36" s="23">
        <f>'5.2 Calc│VTS'!J36*$E36</f>
        <v>0</v>
      </c>
      <c r="K36" s="23">
        <f>'5.2 Calc│VTS'!K36*$E36</f>
        <v>0</v>
      </c>
    </row>
    <row r="37" spans="1:11" x14ac:dyDescent="0.25">
      <c r="A37" s="7">
        <f>'5.0 Calc│Forecast Projects'!A37</f>
        <v>25</v>
      </c>
      <c r="B37" s="7" t="str">
        <f>'5.2 Calc│VTS'!B37</f>
        <v>GCS Control Room and Unit Enclosure 1,2,3&amp;4 Fire Suppression System</v>
      </c>
      <c r="C37" s="7" t="str">
        <f>'5.2 Calc│VTS'!C37</f>
        <v>237a</v>
      </c>
      <c r="D37" s="7">
        <f>'5.0 Calc│Forecast Projects'!F37</f>
        <v>2016</v>
      </c>
      <c r="E37" s="7">
        <f t="shared" si="0"/>
        <v>1.0350553505535056</v>
      </c>
      <c r="G37" s="23">
        <f>'5.2 Calc│VTS'!G37*$E37</f>
        <v>0.27797337534188188</v>
      </c>
      <c r="H37" s="23">
        <f>'5.2 Calc│VTS'!H37*$E37</f>
        <v>0</v>
      </c>
      <c r="I37" s="23">
        <f>'5.2 Calc│VTS'!I37*$E37</f>
        <v>0</v>
      </c>
      <c r="J37" s="23">
        <f>'5.2 Calc│VTS'!J37*$E37</f>
        <v>0</v>
      </c>
      <c r="K37" s="23">
        <f>'5.2 Calc│VTS'!K37*$E37</f>
        <v>0</v>
      </c>
    </row>
    <row r="38" spans="1:11" x14ac:dyDescent="0.25">
      <c r="A38" s="7">
        <f>'5.0 Calc│Forecast Projects'!A38</f>
        <v>26</v>
      </c>
      <c r="B38" s="7" t="str">
        <f>'5.2 Calc│VTS'!B38</f>
        <v>BCS MCC Room Fire Suppression System</v>
      </c>
      <c r="C38" s="7" t="str">
        <f>'5.2 Calc│VTS'!C38</f>
        <v>237b</v>
      </c>
      <c r="D38" s="7">
        <f>'5.0 Calc│Forecast Projects'!F38</f>
        <v>2016</v>
      </c>
      <c r="E38" s="7">
        <f t="shared" si="0"/>
        <v>1.0350553505535056</v>
      </c>
      <c r="G38" s="23">
        <f>'5.2 Calc│VTS'!G38*$E38</f>
        <v>0</v>
      </c>
      <c r="H38" s="23">
        <f>'5.2 Calc│VTS'!H38*$E38</f>
        <v>0</v>
      </c>
      <c r="I38" s="23">
        <f>'5.2 Calc│VTS'!I38*$E38</f>
        <v>0.27797337534188188</v>
      </c>
      <c r="J38" s="23">
        <f>'5.2 Calc│VTS'!J38*$E38</f>
        <v>0</v>
      </c>
      <c r="K38" s="23">
        <f>'5.2 Calc│VTS'!K38*$E38</f>
        <v>0</v>
      </c>
    </row>
    <row r="39" spans="1:11" x14ac:dyDescent="0.25">
      <c r="A39" s="7">
        <f>'5.0 Calc│Forecast Projects'!A39</f>
        <v>27</v>
      </c>
      <c r="B39" s="7" t="str">
        <f>'5.2 Calc│VTS'!B39</f>
        <v>Iona CS Control Room and Unit Enclosure Fire Suppression System</v>
      </c>
      <c r="C39" s="7" t="str">
        <f>'5.2 Calc│VTS'!C39</f>
        <v>237d</v>
      </c>
      <c r="D39" s="7">
        <f>'5.0 Calc│Forecast Projects'!F39</f>
        <v>2016</v>
      </c>
      <c r="E39" s="7">
        <f t="shared" si="0"/>
        <v>1.0350553505535056</v>
      </c>
      <c r="G39" s="23">
        <f>'5.2 Calc│VTS'!G39*$E39</f>
        <v>0</v>
      </c>
      <c r="H39" s="23">
        <f>'5.2 Calc│VTS'!H39*$E39</f>
        <v>0</v>
      </c>
      <c r="I39" s="23">
        <f>'5.2 Calc│VTS'!I39*$E39</f>
        <v>0</v>
      </c>
      <c r="J39" s="23">
        <f>'5.2 Calc│VTS'!J39*$E39</f>
        <v>0.27797337534188188</v>
      </c>
      <c r="K39" s="23">
        <f>'5.2 Calc│VTS'!K39*$E39</f>
        <v>0</v>
      </c>
    </row>
    <row r="40" spans="1:11" x14ac:dyDescent="0.25">
      <c r="A40" s="7">
        <f>'5.0 Calc│Forecast Projects'!A40</f>
        <v>28</v>
      </c>
      <c r="B40" s="7" t="str">
        <f>'5.2 Calc│VTS'!B40</f>
        <v>Lara City Gate Control Hut Fire Suppression System</v>
      </c>
      <c r="C40" s="7" t="str">
        <f>'5.2 Calc│VTS'!C40</f>
        <v>237e</v>
      </c>
      <c r="D40" s="7">
        <f>'5.0 Calc│Forecast Projects'!F40</f>
        <v>2016</v>
      </c>
      <c r="E40" s="7">
        <f t="shared" si="0"/>
        <v>1.0350553505535056</v>
      </c>
      <c r="G40" s="23">
        <f>'5.2 Calc│VTS'!G40*$E40</f>
        <v>0</v>
      </c>
      <c r="H40" s="23">
        <f>'5.2 Calc│VTS'!H40*$E40</f>
        <v>0</v>
      </c>
      <c r="I40" s="23">
        <f>'5.2 Calc│VTS'!I40*$E40</f>
        <v>0</v>
      </c>
      <c r="J40" s="23">
        <f>'5.2 Calc│VTS'!J40*$E40</f>
        <v>0</v>
      </c>
      <c r="K40" s="23">
        <f>'5.2 Calc│VTS'!K40*$E40</f>
        <v>8.4877366516605157E-2</v>
      </c>
    </row>
    <row r="41" spans="1:11" x14ac:dyDescent="0.25">
      <c r="A41" s="7">
        <f>'5.0 Calc│Forecast Projects'!A41</f>
        <v>29</v>
      </c>
      <c r="B41" s="7" t="str">
        <f>'5.2 Calc│VTS'!B41</f>
        <v>BCS Control Room Fire Suppression System</v>
      </c>
      <c r="C41" s="7" t="str">
        <f>'5.2 Calc│VTS'!C41</f>
        <v>237f</v>
      </c>
      <c r="D41" s="7">
        <f>'5.0 Calc│Forecast Projects'!F41</f>
        <v>2016</v>
      </c>
      <c r="E41" s="7">
        <f t="shared" si="0"/>
        <v>1.0350553505535056</v>
      </c>
      <c r="G41" s="23">
        <f>'5.2 Calc│VTS'!G41*$E41</f>
        <v>0</v>
      </c>
      <c r="H41" s="23">
        <f>'5.2 Calc│VTS'!H41*$E41</f>
        <v>0</v>
      </c>
      <c r="I41" s="23">
        <f>'5.2 Calc│VTS'!I41*$E41</f>
        <v>0</v>
      </c>
      <c r="J41" s="23">
        <f>'5.2 Calc│VTS'!J41*$E41</f>
        <v>0</v>
      </c>
      <c r="K41" s="23">
        <f>'5.2 Calc│VTS'!K41*$E41</f>
        <v>8.4877366516605157E-2</v>
      </c>
    </row>
    <row r="42" spans="1:11" x14ac:dyDescent="0.25">
      <c r="A42" s="7">
        <f>'5.0 Calc│Forecast Projects'!A42</f>
        <v>30</v>
      </c>
      <c r="B42" s="7" t="str">
        <f>'5.2 Calc│VTS'!B42</f>
        <v>Emergency- BA escape sets</v>
      </c>
      <c r="C42" s="7" t="str">
        <f>'5.2 Calc│VTS'!C42</f>
        <v>239a</v>
      </c>
      <c r="D42" s="7">
        <f>'5.0 Calc│Forecast Projects'!F42</f>
        <v>2016</v>
      </c>
      <c r="E42" s="7">
        <f t="shared" si="0"/>
        <v>1.0350553505535056</v>
      </c>
      <c r="G42" s="23">
        <f>'5.2 Calc│VTS'!G42*$E42</f>
        <v>1.8297513992182077E-2</v>
      </c>
      <c r="H42" s="23">
        <f>'5.2 Calc│VTS'!H42*$E42</f>
        <v>0</v>
      </c>
      <c r="I42" s="23">
        <f>'5.2 Calc│VTS'!I42*$E42</f>
        <v>0</v>
      </c>
      <c r="J42" s="23">
        <f>'5.2 Calc│VTS'!J42*$E42</f>
        <v>0</v>
      </c>
      <c r="K42" s="23">
        <f>'5.2 Calc│VTS'!K42*$E42</f>
        <v>0</v>
      </c>
    </row>
    <row r="43" spans="1:11" x14ac:dyDescent="0.25">
      <c r="A43" s="7">
        <f>'5.0 Calc│Forecast Projects'!A43</f>
        <v>31</v>
      </c>
      <c r="B43" s="7" t="str">
        <f>'5.2 Calc│VTS'!B43</f>
        <v>Emergency- Response Equipment</v>
      </c>
      <c r="C43" s="7" t="str">
        <f>'5.2 Calc│VTS'!C43</f>
        <v>239b</v>
      </c>
      <c r="D43" s="7">
        <f>'5.0 Calc│Forecast Projects'!F43</f>
        <v>2016</v>
      </c>
      <c r="E43" s="7">
        <f t="shared" si="0"/>
        <v>1.0350553505535056</v>
      </c>
      <c r="G43" s="23">
        <f>'5.2 Calc│VTS'!G43*$E43</f>
        <v>0.2668462116712158</v>
      </c>
      <c r="H43" s="23">
        <f>'5.2 Calc│VTS'!H43*$E43</f>
        <v>0.2668462116712158</v>
      </c>
      <c r="I43" s="23">
        <f>'5.2 Calc│VTS'!I43*$E43</f>
        <v>0.2668462116712158</v>
      </c>
      <c r="J43" s="23">
        <f>'5.2 Calc│VTS'!J43*$E43</f>
        <v>0.2668462116712158</v>
      </c>
      <c r="K43" s="23">
        <f>'5.2 Calc│VTS'!K43*$E43</f>
        <v>0.2668462116712158</v>
      </c>
    </row>
    <row r="44" spans="1:11" x14ac:dyDescent="0.25">
      <c r="A44" s="7">
        <f>'5.0 Calc│Forecast Projects'!A44</f>
        <v>32</v>
      </c>
      <c r="B44" s="7" t="str">
        <f>'5.2 Calc│VTS'!B44</f>
        <v>Emergency- Spark Proof tools</v>
      </c>
      <c r="C44" s="7" t="str">
        <f>'5.2 Calc│VTS'!C44</f>
        <v>239c</v>
      </c>
      <c r="D44" s="7">
        <f>'5.0 Calc│Forecast Projects'!F44</f>
        <v>2016</v>
      </c>
      <c r="E44" s="7">
        <f t="shared" si="0"/>
        <v>1.0350553505535056</v>
      </c>
      <c r="G44" s="23">
        <f>'5.2 Calc│VTS'!G44*$E44</f>
        <v>1.865465240332467E-3</v>
      </c>
      <c r="H44" s="23">
        <f>'5.2 Calc│VTS'!H44*$E44</f>
        <v>1.865465240332467E-3</v>
      </c>
      <c r="I44" s="23">
        <f>'5.2 Calc│VTS'!I44*$E44</f>
        <v>1.865465240332467E-3</v>
      </c>
      <c r="J44" s="23">
        <f>'5.2 Calc│VTS'!J44*$E44</f>
        <v>1.865465240332467E-3</v>
      </c>
      <c r="K44" s="23">
        <f>'5.2 Calc│VTS'!K44*$E44</f>
        <v>1.865465240332467E-3</v>
      </c>
    </row>
    <row r="45" spans="1:11" x14ac:dyDescent="0.25">
      <c r="A45" s="7">
        <f>'5.0 Calc│Forecast Projects'!A45</f>
        <v>33</v>
      </c>
      <c r="B45" s="7" t="str">
        <f>'5.2 Calc│VTS'!B45</f>
        <v>Emergency - fully equipped caravan</v>
      </c>
      <c r="C45" s="7" t="str">
        <f>'5.2 Calc│VTS'!C45</f>
        <v>239d</v>
      </c>
      <c r="D45" s="7">
        <f>'5.0 Calc│Forecast Projects'!F45</f>
        <v>2016</v>
      </c>
      <c r="E45" s="7">
        <f t="shared" ref="E45:E76" si="1">IFERROR(1/HLOOKUP($D45,inflation,3),0)</f>
        <v>1.0350553505535056</v>
      </c>
      <c r="G45" s="23">
        <f>'5.2 Calc│VTS'!G45*$E45</f>
        <v>0</v>
      </c>
      <c r="H45" s="23">
        <f>'5.2 Calc│VTS'!H45*$E45</f>
        <v>0</v>
      </c>
      <c r="I45" s="23">
        <f>'5.2 Calc│VTS'!I45*$E45</f>
        <v>0.10343513845738181</v>
      </c>
      <c r="J45" s="23">
        <f>'5.2 Calc│VTS'!J45*$E45</f>
        <v>0</v>
      </c>
      <c r="K45" s="23">
        <f>'5.2 Calc│VTS'!K45*$E45</f>
        <v>0</v>
      </c>
    </row>
    <row r="46" spans="1:11" x14ac:dyDescent="0.25">
      <c r="A46" s="7">
        <f>'5.0 Calc│Forecast Projects'!A46</f>
        <v>34</v>
      </c>
      <c r="B46" s="7" t="str">
        <f>'5.2 Calc│VTS'!B46</f>
        <v>Emergency diesel fuel storage</v>
      </c>
      <c r="C46" s="7" t="str">
        <f>'5.2 Calc│VTS'!C46</f>
        <v>239e</v>
      </c>
      <c r="D46" s="7">
        <f>'5.0 Calc│Forecast Projects'!F46</f>
        <v>2016</v>
      </c>
      <c r="E46" s="7">
        <f t="shared" si="1"/>
        <v>1.0350553505535056</v>
      </c>
      <c r="G46" s="23">
        <f>'5.2 Calc│VTS'!G46*$E46</f>
        <v>0</v>
      </c>
      <c r="H46" s="23">
        <f>'5.2 Calc│VTS'!H46*$E46</f>
        <v>0</v>
      </c>
      <c r="I46" s="23">
        <f>'5.2 Calc│VTS'!I46*$E46</f>
        <v>0</v>
      </c>
      <c r="J46" s="23">
        <f>'5.2 Calc│VTS'!J46*$E46</f>
        <v>0.11803731308203688</v>
      </c>
      <c r="K46" s="23">
        <f>'5.2 Calc│VTS'!K46*$E46</f>
        <v>0</v>
      </c>
    </row>
    <row r="47" spans="1:11" x14ac:dyDescent="0.25">
      <c r="A47" s="7">
        <f>'5.0 Calc│Forecast Projects'!A47</f>
        <v>35</v>
      </c>
      <c r="B47" s="7" t="str">
        <f>'5.2 Calc│VTS'!B47</f>
        <v>Vent stack for CL600 &amp; 900 pipeline</v>
      </c>
      <c r="C47" s="7">
        <f>'5.2 Calc│VTS'!C47</f>
        <v>240</v>
      </c>
      <c r="D47" s="7">
        <f>'5.0 Calc│Forecast Projects'!F47</f>
        <v>2016</v>
      </c>
      <c r="E47" s="7">
        <f t="shared" si="1"/>
        <v>1.0350553505535056</v>
      </c>
      <c r="G47" s="23">
        <f>'5.2 Calc│VTS'!G47*$E47</f>
        <v>0.21771337682656822</v>
      </c>
      <c r="H47" s="23">
        <f>'5.2 Calc│VTS'!H47*$E47</f>
        <v>0</v>
      </c>
      <c r="I47" s="23">
        <f>'5.2 Calc│VTS'!I47*$E47</f>
        <v>0</v>
      </c>
      <c r="J47" s="23">
        <f>'5.2 Calc│VTS'!J47*$E47</f>
        <v>0</v>
      </c>
      <c r="K47" s="23">
        <f>'5.2 Calc│VTS'!K47*$E47</f>
        <v>0</v>
      </c>
    </row>
    <row r="48" spans="1:11" x14ac:dyDescent="0.25">
      <c r="A48" s="7">
        <f>'5.0 Calc│Forecast Projects'!A48</f>
        <v>36</v>
      </c>
      <c r="B48" s="7" t="str">
        <f>'5.2 Calc│VTS'!B48</f>
        <v>Remote CP/critical drainage bond monitoring</v>
      </c>
      <c r="C48" s="7">
        <f>'5.2 Calc│VTS'!C48</f>
        <v>241</v>
      </c>
      <c r="D48" s="7">
        <f>'5.0 Calc│Forecast Projects'!F48</f>
        <v>2016</v>
      </c>
      <c r="E48" s="7">
        <f t="shared" si="1"/>
        <v>1.0350553505535056</v>
      </c>
      <c r="G48" s="23">
        <f>'5.2 Calc│VTS'!G48*$E48</f>
        <v>0.59314237884378851</v>
      </c>
      <c r="H48" s="23">
        <f>'5.2 Calc│VTS'!H48*$E48</f>
        <v>6.2575881303813058E-2</v>
      </c>
      <c r="I48" s="23">
        <f>'5.2 Calc│VTS'!I48*$E48</f>
        <v>6.2575881303813058E-2</v>
      </c>
      <c r="J48" s="23">
        <f>'5.2 Calc│VTS'!J48*$E48</f>
        <v>6.2575881303813058E-2</v>
      </c>
      <c r="K48" s="23">
        <f>'5.2 Calc│VTS'!K48*$E48</f>
        <v>6.2575881303813058E-2</v>
      </c>
    </row>
    <row r="49" spans="1:11" x14ac:dyDescent="0.25">
      <c r="A49" s="7">
        <f>'5.0 Calc│Forecast Projects'!A49</f>
        <v>37</v>
      </c>
      <c r="B49" s="7" t="str">
        <f>'5.2 Calc│VTS'!B49</f>
        <v>BCG Un-regulated Bypass Upgrade</v>
      </c>
      <c r="C49" s="7">
        <f>'5.2 Calc│VTS'!C49</f>
        <v>242</v>
      </c>
      <c r="D49" s="7">
        <f>'5.0 Calc│Forecast Projects'!F49</f>
        <v>2016</v>
      </c>
      <c r="E49" s="7">
        <f t="shared" si="1"/>
        <v>1.0350553505535056</v>
      </c>
      <c r="G49" s="23">
        <f>'5.2 Calc│VTS'!G49*$E49</f>
        <v>0</v>
      </c>
      <c r="H49" s="23">
        <f>'5.2 Calc│VTS'!H49*$E49</f>
        <v>0</v>
      </c>
      <c r="I49" s="23">
        <f>'5.2 Calc│VTS'!I49*$E49</f>
        <v>0.35434730745387455</v>
      </c>
      <c r="J49" s="23">
        <f>'5.2 Calc│VTS'!J49*$E49</f>
        <v>0</v>
      </c>
      <c r="K49" s="23">
        <f>'5.2 Calc│VTS'!K49*$E49</f>
        <v>0</v>
      </c>
    </row>
    <row r="50" spans="1:11" x14ac:dyDescent="0.25">
      <c r="A50" s="7">
        <f>'5.0 Calc│Forecast Projects'!A50</f>
        <v>38</v>
      </c>
      <c r="B50" s="7" t="str">
        <f>'5.2 Calc│VTS'!B50</f>
        <v>Security - Physical</v>
      </c>
      <c r="C50" s="7">
        <f>'5.2 Calc│VTS'!C50</f>
        <v>243</v>
      </c>
      <c r="D50" s="7">
        <f>'5.0 Calc│Forecast Projects'!F50</f>
        <v>2016</v>
      </c>
      <c r="E50" s="7">
        <f t="shared" si="1"/>
        <v>1.0350553505535056</v>
      </c>
      <c r="G50" s="23">
        <f>'5.2 Calc│VTS'!G50*$E50</f>
        <v>0.35019314291566672</v>
      </c>
      <c r="H50" s="23">
        <f>'5.2 Calc│VTS'!H50*$E50</f>
        <v>0.35019314291566672</v>
      </c>
      <c r="I50" s="23">
        <f>'5.2 Calc│VTS'!I50*$E50</f>
        <v>0.35019314291566672</v>
      </c>
      <c r="J50" s="23">
        <f>'5.2 Calc│VTS'!J50*$E50</f>
        <v>0.35019314291566672</v>
      </c>
      <c r="K50" s="23">
        <f>'5.2 Calc│VTS'!K50*$E50</f>
        <v>0.35019314291566672</v>
      </c>
    </row>
    <row r="51" spans="1:11" x14ac:dyDescent="0.25">
      <c r="A51" s="7">
        <f>'5.0 Calc│Forecast Projects'!A51</f>
        <v>39</v>
      </c>
      <c r="B51" s="7" t="str">
        <f>'5.2 Calc│VTS'!B51</f>
        <v>CP - Cathodic Protection Replacement</v>
      </c>
      <c r="C51" s="7">
        <f>'5.2 Calc│VTS'!C51</f>
        <v>244</v>
      </c>
      <c r="D51" s="7">
        <f>'5.0 Calc│Forecast Projects'!F51</f>
        <v>2016</v>
      </c>
      <c r="E51" s="7">
        <f t="shared" si="1"/>
        <v>1.0350553505535056</v>
      </c>
      <c r="G51" s="23">
        <f>'5.2 Calc│VTS'!G51*$E51</f>
        <v>0.2406135044723248</v>
      </c>
      <c r="H51" s="23">
        <f>'5.2 Calc│VTS'!H51*$E51</f>
        <v>0.2406135044723248</v>
      </c>
      <c r="I51" s="23">
        <f>'5.2 Calc│VTS'!I51*$E51</f>
        <v>0.2406135044723248</v>
      </c>
      <c r="J51" s="23">
        <f>'5.2 Calc│VTS'!J51*$E51</f>
        <v>0.2406135044723248</v>
      </c>
      <c r="K51" s="23">
        <f>'5.2 Calc│VTS'!K51*$E51</f>
        <v>0.2406135044723248</v>
      </c>
    </row>
    <row r="52" spans="1:11" x14ac:dyDescent="0.25">
      <c r="A52" s="7">
        <f>'5.0 Calc│Forecast Projects'!A52</f>
        <v>40</v>
      </c>
      <c r="B52" s="7" t="str">
        <f>'5.2 Calc│VTS'!B52</f>
        <v>Equipment - Gas Detectors</v>
      </c>
      <c r="C52" s="7">
        <f>'5.2 Calc│VTS'!C52</f>
        <v>245</v>
      </c>
      <c r="D52" s="7">
        <f>'5.0 Calc│Forecast Projects'!F52</f>
        <v>2016</v>
      </c>
      <c r="E52" s="7">
        <f t="shared" si="1"/>
        <v>1.0350553505535056</v>
      </c>
      <c r="G52" s="23">
        <f>'5.2 Calc│VTS'!G52*$E52</f>
        <v>0</v>
      </c>
      <c r="H52" s="23">
        <f>'5.2 Calc│VTS'!H52*$E52</f>
        <v>0</v>
      </c>
      <c r="I52" s="23">
        <f>'5.2 Calc│VTS'!I52*$E52</f>
        <v>2.3970307878449674E-2</v>
      </c>
      <c r="J52" s="23">
        <f>'5.2 Calc│VTS'!J52*$E52</f>
        <v>2.3970307878449674E-2</v>
      </c>
      <c r="K52" s="23">
        <f>'5.2 Calc│VTS'!K52*$E52</f>
        <v>0</v>
      </c>
    </row>
    <row r="53" spans="1:11" x14ac:dyDescent="0.25">
      <c r="A53" s="7">
        <f>'5.0 Calc│Forecast Projects'!A53</f>
        <v>41</v>
      </c>
      <c r="B53" s="7" t="str">
        <f>'5.2 Calc│VTS'!B53</f>
        <v>Regulator Upgrade - Lara pneumatic control system upgrade</v>
      </c>
      <c r="C53" s="7">
        <f>'5.2 Calc│VTS'!C53</f>
        <v>247</v>
      </c>
      <c r="D53" s="7">
        <f>'5.0 Calc│Forecast Projects'!F53</f>
        <v>2016</v>
      </c>
      <c r="E53" s="7">
        <f t="shared" si="1"/>
        <v>1.0350553505535056</v>
      </c>
      <c r="G53" s="23">
        <f>'5.2 Calc│VTS'!G53*$E53</f>
        <v>0</v>
      </c>
      <c r="H53" s="23">
        <f>'5.2 Calc│VTS'!H53*$E53</f>
        <v>0.64096609926199266</v>
      </c>
      <c r="I53" s="23">
        <f>'5.2 Calc│VTS'!I53*$E53</f>
        <v>0</v>
      </c>
      <c r="J53" s="23">
        <f>'5.2 Calc│VTS'!J53*$E53</f>
        <v>0</v>
      </c>
      <c r="K53" s="23">
        <f>'5.2 Calc│VTS'!K53*$E53</f>
        <v>0</v>
      </c>
    </row>
    <row r="54" spans="1:11" x14ac:dyDescent="0.25">
      <c r="A54" s="7">
        <f>'5.0 Calc│Forecast Projects'!A54</f>
        <v>42</v>
      </c>
      <c r="B54" s="7" t="str">
        <f>'5.2 Calc│VTS'!B54</f>
        <v xml:space="preserve">Hazardous Area Rectification </v>
      </c>
      <c r="C54" s="7">
        <f>'5.2 Calc│VTS'!C54</f>
        <v>249</v>
      </c>
      <c r="D54" s="7">
        <f>'5.0 Calc│Forecast Projects'!F54</f>
        <v>2016</v>
      </c>
      <c r="E54" s="7">
        <f t="shared" si="1"/>
        <v>1.0350553505535056</v>
      </c>
      <c r="G54" s="23">
        <f>'5.2 Calc│VTS'!G54*$E54</f>
        <v>0.18423985239852403</v>
      </c>
      <c r="H54" s="23">
        <f>'5.2 Calc│VTS'!H54*$E54</f>
        <v>0.18423985239852403</v>
      </c>
      <c r="I54" s="23">
        <f>'5.2 Calc│VTS'!I54*$E54</f>
        <v>0.18423985239852403</v>
      </c>
      <c r="J54" s="23">
        <f>'5.2 Calc│VTS'!J54*$E54</f>
        <v>0.18423985239852403</v>
      </c>
      <c r="K54" s="23">
        <f>'5.2 Calc│VTS'!K54*$E54</f>
        <v>0.18423985239852403</v>
      </c>
    </row>
    <row r="55" spans="1:11" x14ac:dyDescent="0.25">
      <c r="A55" s="7">
        <f>'5.0 Calc│Forecast Projects'!A55</f>
        <v>43</v>
      </c>
      <c r="B55" s="7" t="str">
        <f>'5.2 Calc│VTS'!B55</f>
        <v>Actuate MLV's in T1 areas</v>
      </c>
      <c r="C55" s="7">
        <f>'5.2 Calc│VTS'!C55</f>
        <v>250</v>
      </c>
      <c r="D55" s="7">
        <f>'5.0 Calc│Forecast Projects'!F55</f>
        <v>2016</v>
      </c>
      <c r="E55" s="7">
        <f t="shared" si="1"/>
        <v>1.0350553505535056</v>
      </c>
      <c r="G55" s="23">
        <f>'5.2 Calc│VTS'!G55*$E55</f>
        <v>0.99024821845018474</v>
      </c>
      <c r="H55" s="23">
        <f>'5.2 Calc│VTS'!H55*$E55</f>
        <v>0.99024821845018474</v>
      </c>
      <c r="I55" s="23">
        <f>'5.2 Calc│VTS'!I55*$E55</f>
        <v>0</v>
      </c>
      <c r="J55" s="23">
        <f>'5.2 Calc│VTS'!J55*$E55</f>
        <v>0</v>
      </c>
      <c r="K55" s="23">
        <f>'5.2 Calc│VTS'!K55*$E55</f>
        <v>0</v>
      </c>
    </row>
    <row r="56" spans="1:11" x14ac:dyDescent="0.25">
      <c r="A56" s="7">
        <f>'5.0 Calc│Forecast Projects'!A56</f>
        <v>44</v>
      </c>
      <c r="B56" s="7" t="str">
        <f>'5.2 Calc│VTS'!B56</f>
        <v>Asbestos removal and replacement</v>
      </c>
      <c r="C56" s="7">
        <f>'5.2 Calc│VTS'!C56</f>
        <v>251</v>
      </c>
      <c r="D56" s="7">
        <f>'5.0 Calc│Forecast Projects'!F56</f>
        <v>2016</v>
      </c>
      <c r="E56" s="7">
        <f t="shared" si="1"/>
        <v>1.0350553505535056</v>
      </c>
      <c r="G56" s="23">
        <f>'5.2 Calc│VTS'!G56*$E56</f>
        <v>7.2453874538745397E-2</v>
      </c>
      <c r="H56" s="23">
        <f>'5.2 Calc│VTS'!H56*$E56</f>
        <v>7.2453874538745397E-2</v>
      </c>
      <c r="I56" s="23">
        <f>'5.2 Calc│VTS'!I56*$E56</f>
        <v>7.2453874538745397E-2</v>
      </c>
      <c r="J56" s="23">
        <f>'5.2 Calc│VTS'!J56*$E56</f>
        <v>7.2453874538745397E-2</v>
      </c>
      <c r="K56" s="23">
        <f>'5.2 Calc│VTS'!K56*$E56</f>
        <v>7.2453874538745397E-2</v>
      </c>
    </row>
    <row r="57" spans="1:11" x14ac:dyDescent="0.25">
      <c r="A57" s="7">
        <f>'5.0 Calc│Forecast Projects'!A57</f>
        <v>45</v>
      </c>
      <c r="B57" s="7" t="str">
        <f>'5.2 Calc│VTS'!B57</f>
        <v>T33 non-piggable and encased sections (unknown technical solution)</v>
      </c>
      <c r="C57" s="7">
        <f>'5.2 Calc│VTS'!C57</f>
        <v>257</v>
      </c>
      <c r="D57" s="7">
        <f>'5.0 Calc│Forecast Projects'!F57</f>
        <v>2016</v>
      </c>
      <c r="E57" s="7">
        <f t="shared" si="1"/>
        <v>1.0350553505535056</v>
      </c>
      <c r="G57" s="23">
        <f>'5.2 Calc│VTS'!G57*$E57</f>
        <v>0.1570790063468635</v>
      </c>
      <c r="H57" s="23">
        <f>'5.2 Calc│VTS'!H57*$E57</f>
        <v>0.1570790063468635</v>
      </c>
      <c r="I57" s="23">
        <f>'5.2 Calc│VTS'!I57*$E57</f>
        <v>0.1570790063468635</v>
      </c>
      <c r="J57" s="23">
        <f>'5.2 Calc│VTS'!J57*$E57</f>
        <v>0.1570790063468635</v>
      </c>
      <c r="K57" s="23">
        <f>'5.2 Calc│VTS'!K57*$E57</f>
        <v>0</v>
      </c>
    </row>
    <row r="58" spans="1:11" x14ac:dyDescent="0.25">
      <c r="A58" s="7">
        <f>'5.0 Calc│Forecast Projects'!A58</f>
        <v>46</v>
      </c>
      <c r="B58" s="7" t="str">
        <f>'5.2 Calc│VTS'!B58</f>
        <v>Pigging Program T57 Ballan - Ballarat</v>
      </c>
      <c r="C58" s="7" t="str">
        <f>'5.2 Calc│VTS'!C58</f>
        <v>258a</v>
      </c>
      <c r="D58" s="7">
        <f>'5.0 Calc│Forecast Projects'!F58</f>
        <v>2016</v>
      </c>
      <c r="E58" s="7">
        <f t="shared" si="1"/>
        <v>1.0350553505535056</v>
      </c>
      <c r="G58" s="23">
        <f>'5.2 Calc│VTS'!G58*$E58</f>
        <v>0.58456614022140219</v>
      </c>
      <c r="H58" s="23">
        <f>'5.2 Calc│VTS'!H58*$E58</f>
        <v>0</v>
      </c>
      <c r="I58" s="23">
        <f>'5.2 Calc│VTS'!I58*$E58</f>
        <v>0</v>
      </c>
      <c r="J58" s="23">
        <f>'5.2 Calc│VTS'!J58*$E58</f>
        <v>0</v>
      </c>
      <c r="K58" s="23">
        <f>'5.2 Calc│VTS'!K58*$E58</f>
        <v>0</v>
      </c>
    </row>
    <row r="59" spans="1:11" x14ac:dyDescent="0.25">
      <c r="A59" s="7">
        <f>'5.0 Calc│Forecast Projects'!A59</f>
        <v>47</v>
      </c>
      <c r="B59" s="7" t="str">
        <f>'5.2 Calc│VTS'!B59</f>
        <v>Pigging Program T62 Derrimut - Sunbury</v>
      </c>
      <c r="C59" s="7" t="str">
        <f>'5.2 Calc│VTS'!C59</f>
        <v>258b</v>
      </c>
      <c r="D59" s="7">
        <f>'5.0 Calc│Forecast Projects'!F59</f>
        <v>2016</v>
      </c>
      <c r="E59" s="7">
        <f t="shared" si="1"/>
        <v>1.0350553505535056</v>
      </c>
      <c r="G59" s="23">
        <f>'5.2 Calc│VTS'!G59*$E59</f>
        <v>0.44072623704797054</v>
      </c>
      <c r="H59" s="23">
        <f>'5.2 Calc│VTS'!H59*$E59</f>
        <v>0</v>
      </c>
      <c r="I59" s="23">
        <f>'5.2 Calc│VTS'!I59*$E59</f>
        <v>0</v>
      </c>
      <c r="J59" s="23">
        <f>'5.2 Calc│VTS'!J59*$E59</f>
        <v>0</v>
      </c>
      <c r="K59" s="23">
        <f>'5.2 Calc│VTS'!K59*$E59</f>
        <v>0</v>
      </c>
    </row>
    <row r="60" spans="1:11" x14ac:dyDescent="0.25">
      <c r="A60" s="7">
        <f>'5.0 Calc│Forecast Projects'!A60</f>
        <v>48</v>
      </c>
      <c r="B60" s="7" t="str">
        <f>'5.2 Calc│VTS'!B60</f>
        <v>Pigging Program T61 Packenham - Wollert</v>
      </c>
      <c r="C60" s="7" t="str">
        <f>'5.2 Calc│VTS'!C60</f>
        <v>258c</v>
      </c>
      <c r="D60" s="7">
        <f>'5.0 Calc│Forecast Projects'!F60</f>
        <v>2016</v>
      </c>
      <c r="E60" s="7">
        <f t="shared" si="1"/>
        <v>1.0350553505535056</v>
      </c>
      <c r="G60" s="23">
        <f>'5.2 Calc│VTS'!G60*$E60</f>
        <v>0</v>
      </c>
      <c r="H60" s="23">
        <f>'5.2 Calc│VTS'!H60*$E60</f>
        <v>0.67267932575645761</v>
      </c>
      <c r="I60" s="23">
        <f>'5.2 Calc│VTS'!I60*$E60</f>
        <v>0</v>
      </c>
      <c r="J60" s="23">
        <f>'5.2 Calc│VTS'!J60*$E60</f>
        <v>0</v>
      </c>
      <c r="K60" s="23">
        <f>'5.2 Calc│VTS'!K60*$E60</f>
        <v>0</v>
      </c>
    </row>
    <row r="61" spans="1:11" x14ac:dyDescent="0.25">
      <c r="A61" s="7">
        <f>'5.0 Calc│Forecast Projects'!A61</f>
        <v>49</v>
      </c>
      <c r="B61" s="7" t="str">
        <f>'5.2 Calc│VTS'!B61</f>
        <v>Pigging Program T16 Dandenong – West Melbourne</v>
      </c>
      <c r="C61" s="7" t="str">
        <f>'5.2 Calc│VTS'!C61</f>
        <v>258d</v>
      </c>
      <c r="D61" s="7">
        <f>'5.0 Calc│Forecast Projects'!F61</f>
        <v>2016</v>
      </c>
      <c r="E61" s="7">
        <f t="shared" si="1"/>
        <v>1.0350553505535056</v>
      </c>
      <c r="G61" s="23">
        <f>'5.2 Calc│VTS'!G61*$E61</f>
        <v>0</v>
      </c>
      <c r="H61" s="23">
        <f>'5.2 Calc│VTS'!H61*$E61</f>
        <v>0</v>
      </c>
      <c r="I61" s="23">
        <f>'5.2 Calc│VTS'!I61*$E61</f>
        <v>0</v>
      </c>
      <c r="J61" s="23">
        <f>'5.2 Calc│VTS'!J61*$E61</f>
        <v>1.4260671338745388</v>
      </c>
      <c r="K61" s="23">
        <f>'5.2 Calc│VTS'!K61*$E61</f>
        <v>0</v>
      </c>
    </row>
    <row r="62" spans="1:11" x14ac:dyDescent="0.25">
      <c r="A62" s="7">
        <f>'5.0 Calc│Forecast Projects'!A62</f>
        <v>50</v>
      </c>
      <c r="B62" s="7" t="str">
        <f>'5.2 Calc│VTS'!B62</f>
        <v>Pigging Program T60 Longford -Dandenong</v>
      </c>
      <c r="C62" s="7" t="str">
        <f>'5.2 Calc│VTS'!C62</f>
        <v>258e</v>
      </c>
      <c r="D62" s="7">
        <f>'5.0 Calc│Forecast Projects'!F62</f>
        <v>2016</v>
      </c>
      <c r="E62" s="7">
        <f t="shared" si="1"/>
        <v>1.0350553505535056</v>
      </c>
      <c r="G62" s="23">
        <f>'5.2 Calc│VTS'!G62*$E62</f>
        <v>0</v>
      </c>
      <c r="H62" s="23">
        <f>'5.2 Calc│VTS'!H62*$E62</f>
        <v>0</v>
      </c>
      <c r="I62" s="23">
        <f>'5.2 Calc│VTS'!I62*$E62</f>
        <v>0</v>
      </c>
      <c r="J62" s="23">
        <f>'5.2 Calc│VTS'!J62*$E62</f>
        <v>0</v>
      </c>
      <c r="K62" s="23">
        <f>'5.2 Calc│VTS'!K62*$E62</f>
        <v>2.4643869661992621</v>
      </c>
    </row>
    <row r="63" spans="1:11" x14ac:dyDescent="0.25">
      <c r="A63" s="7">
        <f>'5.0 Calc│Forecast Projects'!A63</f>
        <v>51</v>
      </c>
      <c r="B63" s="7" t="str">
        <f>'5.2 Calc│VTS'!B63</f>
        <v>Pigging Program T33 South Melbourne – Brooklyn</v>
      </c>
      <c r="C63" s="7" t="str">
        <f>'5.2 Calc│VTS'!C63</f>
        <v>258f</v>
      </c>
      <c r="D63" s="7">
        <f>'5.0 Calc│Forecast Projects'!F63</f>
        <v>2016</v>
      </c>
      <c r="E63" s="7">
        <f t="shared" si="1"/>
        <v>1.0350553505535056</v>
      </c>
      <c r="G63" s="23">
        <f>'5.2 Calc│VTS'!G63*$E63</f>
        <v>0</v>
      </c>
      <c r="H63" s="23">
        <f>'5.2 Calc│VTS'!H63*$E63</f>
        <v>0</v>
      </c>
      <c r="I63" s="23">
        <f>'5.2 Calc│VTS'!I63*$E63</f>
        <v>0</v>
      </c>
      <c r="J63" s="23">
        <f>'5.2 Calc│VTS'!J63*$E63</f>
        <v>1.059545588191882</v>
      </c>
      <c r="K63" s="23">
        <f>'5.2 Calc│VTS'!K63*$E63</f>
        <v>0</v>
      </c>
    </row>
    <row r="64" spans="1:11" x14ac:dyDescent="0.25">
      <c r="A64" s="7">
        <f>'5.0 Calc│Forecast Projects'!A64</f>
        <v>52</v>
      </c>
      <c r="B64" s="7" t="str">
        <f>'5.2 Calc│VTS'!B64</f>
        <v>Pigging Program T66-70 Mt Franklin -Kyneton - Bendigo</v>
      </c>
      <c r="C64" s="7" t="str">
        <f>'5.2 Calc│VTS'!C64</f>
        <v>258i</v>
      </c>
      <c r="D64" s="7">
        <f>'5.0 Calc│Forecast Projects'!F64</f>
        <v>2016</v>
      </c>
      <c r="E64" s="7">
        <f t="shared" si="1"/>
        <v>1.0350553505535056</v>
      </c>
      <c r="G64" s="23">
        <f>'5.2 Calc│VTS'!G64*$E64</f>
        <v>0</v>
      </c>
      <c r="H64" s="23">
        <f>'5.2 Calc│VTS'!H64*$E64</f>
        <v>0.60792626302583019</v>
      </c>
      <c r="I64" s="23">
        <f>'5.2 Calc│VTS'!I64*$E64</f>
        <v>0</v>
      </c>
      <c r="J64" s="23">
        <f>'5.2 Calc│VTS'!J64*$E64</f>
        <v>0</v>
      </c>
      <c r="K64" s="23">
        <f>'5.2 Calc│VTS'!K64*$E64</f>
        <v>0</v>
      </c>
    </row>
    <row r="65" spans="1:11" x14ac:dyDescent="0.25">
      <c r="A65" s="7">
        <f>'5.0 Calc│Forecast Projects'!A65</f>
        <v>53</v>
      </c>
      <c r="B65" s="7" t="str">
        <f>'5.2 Calc│VTS'!B65</f>
        <v>Pigging Program T75  Wandong - Kyneton</v>
      </c>
      <c r="C65" s="7" t="str">
        <f>'5.2 Calc│VTS'!C65</f>
        <v>258k</v>
      </c>
      <c r="D65" s="7">
        <f>'5.0 Calc│Forecast Projects'!F65</f>
        <v>2016</v>
      </c>
      <c r="E65" s="7">
        <f t="shared" si="1"/>
        <v>1.0350553505535056</v>
      </c>
      <c r="G65" s="23">
        <f>'5.2 Calc│VTS'!G65*$E65</f>
        <v>0</v>
      </c>
      <c r="H65" s="23">
        <f>'5.2 Calc│VTS'!H65*$E65</f>
        <v>0.53928470435424358</v>
      </c>
      <c r="I65" s="23">
        <f>'5.2 Calc│VTS'!I65*$E65</f>
        <v>0</v>
      </c>
      <c r="J65" s="23">
        <f>'5.2 Calc│VTS'!J65*$E65</f>
        <v>0</v>
      </c>
      <c r="K65" s="23">
        <f>'5.2 Calc│VTS'!K65*$E65</f>
        <v>0</v>
      </c>
    </row>
    <row r="66" spans="1:11" x14ac:dyDescent="0.25">
      <c r="A66" s="7">
        <f>'5.0 Calc│Forecast Projects'!A66</f>
        <v>54</v>
      </c>
      <c r="B66" s="7" t="str">
        <f>'5.2 Calc│VTS'!B66</f>
        <v>Pigging Program T24 Brooklyn - Corio</v>
      </c>
      <c r="C66" s="7" t="str">
        <f>'5.2 Calc│VTS'!C66</f>
        <v>258l</v>
      </c>
      <c r="D66" s="7">
        <f>'5.0 Calc│Forecast Projects'!F66</f>
        <v>2016</v>
      </c>
      <c r="E66" s="7">
        <f t="shared" si="1"/>
        <v>1.0350553505535056</v>
      </c>
      <c r="G66" s="23">
        <f>'5.2 Calc│VTS'!G66*$E66</f>
        <v>0</v>
      </c>
      <c r="H66" s="23">
        <f>'5.2 Calc│VTS'!H66*$E66</f>
        <v>0</v>
      </c>
      <c r="I66" s="23">
        <f>'5.2 Calc│VTS'!I66*$E66</f>
        <v>0</v>
      </c>
      <c r="J66" s="23">
        <f>'5.2 Calc│VTS'!J66*$E66</f>
        <v>1.4290626668634687</v>
      </c>
      <c r="K66" s="23">
        <f>'5.2 Calc│VTS'!K66*$E66</f>
        <v>0</v>
      </c>
    </row>
    <row r="67" spans="1:11" x14ac:dyDescent="0.25">
      <c r="A67" s="7">
        <f>'5.0 Calc│Forecast Projects'!A67</f>
        <v>55</v>
      </c>
      <c r="B67" s="7" t="str">
        <f>'5.2 Calc│VTS'!B67</f>
        <v>Pigging Program T70 Ballan – Bendigo</v>
      </c>
      <c r="C67" s="7" t="str">
        <f>'5.2 Calc│VTS'!C67</f>
        <v>258m</v>
      </c>
      <c r="D67" s="7">
        <f>'5.0 Calc│Forecast Projects'!F67</f>
        <v>2016</v>
      </c>
      <c r="E67" s="7">
        <f t="shared" si="1"/>
        <v>1.0350553505535056</v>
      </c>
      <c r="G67" s="23">
        <f>'5.2 Calc│VTS'!G67*$E67</f>
        <v>0</v>
      </c>
      <c r="H67" s="23">
        <f>'5.2 Calc│VTS'!H67*$E67</f>
        <v>0</v>
      </c>
      <c r="I67" s="23">
        <f>'5.2 Calc│VTS'!I67*$E67</f>
        <v>0.57546560236162358</v>
      </c>
      <c r="J67" s="23">
        <f>'5.2 Calc│VTS'!J67*$E67</f>
        <v>0</v>
      </c>
      <c r="K67" s="23">
        <f>'5.2 Calc│VTS'!K67*$E67</f>
        <v>0</v>
      </c>
    </row>
    <row r="68" spans="1:11" x14ac:dyDescent="0.25">
      <c r="A68" s="7">
        <f>'5.0 Calc│Forecast Projects'!A68</f>
        <v>56</v>
      </c>
      <c r="B68" s="7" t="str">
        <f>'5.2 Calc│VTS'!B68</f>
        <v>Pigging Program T60 Longford – Tyers</v>
      </c>
      <c r="C68" s="7" t="str">
        <f>'5.2 Calc│VTS'!C68</f>
        <v>258n</v>
      </c>
      <c r="D68" s="7">
        <f>'5.0 Calc│Forecast Projects'!F68</f>
        <v>2016</v>
      </c>
      <c r="E68" s="7">
        <f t="shared" si="1"/>
        <v>1.0350553505535056</v>
      </c>
      <c r="G68" s="23">
        <f>'5.2 Calc│VTS'!G68*$E68</f>
        <v>0</v>
      </c>
      <c r="H68" s="23">
        <f>'5.2 Calc│VTS'!H68*$E68</f>
        <v>0</v>
      </c>
      <c r="I68" s="23">
        <f>'5.2 Calc│VTS'!I68*$E68</f>
        <v>0</v>
      </c>
      <c r="J68" s="23">
        <f>'5.2 Calc│VTS'!J68*$E68</f>
        <v>0</v>
      </c>
      <c r="K68" s="23">
        <f>'5.2 Calc│VTS'!K68*$E68</f>
        <v>0.77463343704797061</v>
      </c>
    </row>
    <row r="69" spans="1:11" x14ac:dyDescent="0.25">
      <c r="A69" s="7">
        <f>'5.0 Calc│Forecast Projects'!A69</f>
        <v>57</v>
      </c>
      <c r="B69" s="7" t="str">
        <f>'5.2 Calc│VTS'!B69</f>
        <v>Pigging Program T63 Tyers - Morwell</v>
      </c>
      <c r="C69" s="7" t="str">
        <f>'5.2 Calc│VTS'!C69</f>
        <v>258o</v>
      </c>
      <c r="D69" s="7">
        <f>'5.0 Calc│Forecast Projects'!F69</f>
        <v>2016</v>
      </c>
      <c r="E69" s="7">
        <f t="shared" si="1"/>
        <v>1.0350553505535056</v>
      </c>
      <c r="G69" s="23">
        <f>'5.2 Calc│VTS'!G69*$E69</f>
        <v>0</v>
      </c>
      <c r="H69" s="23">
        <f>'5.2 Calc│VTS'!H69*$E69</f>
        <v>0</v>
      </c>
      <c r="I69" s="23">
        <f>'5.2 Calc│VTS'!I69*$E69</f>
        <v>0</v>
      </c>
      <c r="J69" s="23">
        <f>'5.2 Calc│VTS'!J69*$E69</f>
        <v>0.63251056649446491</v>
      </c>
      <c r="K69" s="23">
        <f>'5.2 Calc│VTS'!K69*$E69</f>
        <v>0</v>
      </c>
    </row>
    <row r="70" spans="1:11" x14ac:dyDescent="0.25">
      <c r="A70" s="7">
        <f>'5.0 Calc│Forecast Projects'!A70</f>
        <v>58</v>
      </c>
      <c r="B70" s="7" t="str">
        <f>'5.2 Calc│VTS'!B70</f>
        <v>Pigging Program T96 &amp; T98 Chiltern- Rutherglen – Koonoomoo</v>
      </c>
      <c r="C70" s="7" t="str">
        <f>'5.2 Calc│VTS'!C70</f>
        <v>258p</v>
      </c>
      <c r="D70" s="7">
        <f>'5.0 Calc│Forecast Projects'!F70</f>
        <v>2016</v>
      </c>
      <c r="E70" s="7">
        <f t="shared" si="1"/>
        <v>1.0350553505535056</v>
      </c>
      <c r="G70" s="23">
        <f>'5.2 Calc│VTS'!G70*$E70</f>
        <v>0</v>
      </c>
      <c r="H70" s="23">
        <f>'5.2 Calc│VTS'!H70*$E70</f>
        <v>0</v>
      </c>
      <c r="I70" s="23">
        <f>'5.2 Calc│VTS'!I70*$E70</f>
        <v>0</v>
      </c>
      <c r="J70" s="23">
        <f>'5.2 Calc│VTS'!J70*$E70</f>
        <v>0</v>
      </c>
      <c r="K70" s="23">
        <f>'5.2 Calc│VTS'!K70*$E70</f>
        <v>0.52844858568265696</v>
      </c>
    </row>
    <row r="71" spans="1:11" x14ac:dyDescent="0.25">
      <c r="A71" s="7">
        <f>'5.0 Calc│Forecast Projects'!A71</f>
        <v>59</v>
      </c>
      <c r="B71" s="7" t="str">
        <f>'5.2 Calc│VTS'!B71</f>
        <v>Pigging Program T118 Trugannina-Plumpton</v>
      </c>
      <c r="C71" s="7" t="str">
        <f>'5.2 Calc│VTS'!C71</f>
        <v>258q</v>
      </c>
      <c r="D71" s="7">
        <f>'5.0 Calc│Forecast Projects'!F71</f>
        <v>2016</v>
      </c>
      <c r="E71" s="7">
        <f t="shared" si="1"/>
        <v>1.0350553505535056</v>
      </c>
      <c r="G71" s="23">
        <f>'5.2 Calc│VTS'!G71*$E71</f>
        <v>0</v>
      </c>
      <c r="H71" s="23">
        <f>'5.2 Calc│VTS'!H71*$E71</f>
        <v>0</v>
      </c>
      <c r="I71" s="23">
        <f>'5.2 Calc│VTS'!I71*$E71</f>
        <v>0</v>
      </c>
      <c r="J71" s="23">
        <f>'5.2 Calc│VTS'!J71*$E71</f>
        <v>0</v>
      </c>
      <c r="K71" s="23">
        <f>'5.2 Calc│VTS'!K71*$E71</f>
        <v>0.53028485667896674</v>
      </c>
    </row>
    <row r="72" spans="1:11" x14ac:dyDescent="0.25">
      <c r="A72" s="7">
        <f>'5.0 Calc│Forecast Projects'!A72</f>
        <v>60</v>
      </c>
      <c r="B72" s="7" t="str">
        <f>'5.2 Calc│VTS'!B72</f>
        <v>Pigging Program James Street to Laverton Pipeline (253)</v>
      </c>
      <c r="C72" s="7" t="str">
        <f>'5.2 Calc│VTS'!C72</f>
        <v>258s</v>
      </c>
      <c r="D72" s="7">
        <f>'5.0 Calc│Forecast Projects'!F72</f>
        <v>2016</v>
      </c>
      <c r="E72" s="7">
        <f t="shared" si="1"/>
        <v>1.0350553505535056</v>
      </c>
      <c r="G72" s="23">
        <f>'5.2 Calc│VTS'!G72*$E72</f>
        <v>0</v>
      </c>
      <c r="H72" s="23">
        <f>'5.2 Calc│VTS'!H72*$E72</f>
        <v>0.46347426952029525</v>
      </c>
      <c r="I72" s="23">
        <f>'5.2 Calc│VTS'!I72*$E72</f>
        <v>0</v>
      </c>
      <c r="J72" s="23">
        <f>'5.2 Calc│VTS'!J72*$E72</f>
        <v>0</v>
      </c>
      <c r="K72" s="23">
        <f>'5.2 Calc│VTS'!K72*$E72</f>
        <v>0</v>
      </c>
    </row>
    <row r="73" spans="1:11" x14ac:dyDescent="0.25">
      <c r="A73" s="7">
        <f>'5.0 Calc│Forecast Projects'!A73</f>
        <v>61</v>
      </c>
      <c r="B73" s="7" t="str">
        <f>'5.2 Calc│VTS'!B73</f>
        <v>Pigging Program Tyres to Maryvale (67)</v>
      </c>
      <c r="C73" s="7" t="str">
        <f>'5.2 Calc│VTS'!C73</f>
        <v>258u</v>
      </c>
      <c r="D73" s="7">
        <f>'5.0 Calc│Forecast Projects'!F73</f>
        <v>2016</v>
      </c>
      <c r="E73" s="7">
        <f t="shared" si="1"/>
        <v>1.0350553505535056</v>
      </c>
      <c r="G73" s="23">
        <f>'5.2 Calc│VTS'!G73*$E73</f>
        <v>0.39662261136531368</v>
      </c>
      <c r="H73" s="23">
        <f>'5.2 Calc│VTS'!H73*$E73</f>
        <v>0</v>
      </c>
      <c r="I73" s="23">
        <f>'5.2 Calc│VTS'!I73*$E73</f>
        <v>0</v>
      </c>
      <c r="J73" s="23">
        <f>'5.2 Calc│VTS'!J73*$E73</f>
        <v>0</v>
      </c>
      <c r="K73" s="23">
        <f>'5.2 Calc│VTS'!K73*$E73</f>
        <v>0</v>
      </c>
    </row>
    <row r="74" spans="1:11" x14ac:dyDescent="0.25">
      <c r="A74" s="7">
        <f>'5.0 Calc│Forecast Projects'!A74</f>
        <v>62</v>
      </c>
      <c r="B74" s="7" t="str">
        <f>'5.2 Calc│VTS'!B74</f>
        <v>Pigging Program T108 Newport</v>
      </c>
      <c r="C74" s="7" t="str">
        <f>'5.2 Calc│VTS'!C74</f>
        <v>258v</v>
      </c>
      <c r="D74" s="7">
        <f>'5.0 Calc│Forecast Projects'!F74</f>
        <v>2016</v>
      </c>
      <c r="E74" s="7">
        <f t="shared" si="1"/>
        <v>1.0350553505535056</v>
      </c>
      <c r="G74" s="23">
        <f>'5.2 Calc│VTS'!G74*$E74</f>
        <v>0.49047248767527674</v>
      </c>
      <c r="H74" s="23">
        <f>'5.2 Calc│VTS'!H74*$E74</f>
        <v>0</v>
      </c>
      <c r="I74" s="23">
        <f>'5.2 Calc│VTS'!I74*$E74</f>
        <v>0</v>
      </c>
      <c r="J74" s="23">
        <f>'5.2 Calc│VTS'!J74*$E74</f>
        <v>0</v>
      </c>
      <c r="K74" s="23">
        <f>'5.2 Calc│VTS'!K74*$E74</f>
        <v>0</v>
      </c>
    </row>
    <row r="75" spans="1:11" x14ac:dyDescent="0.25">
      <c r="A75" s="7">
        <f>'5.0 Calc│Forecast Projects'!A75</f>
        <v>63</v>
      </c>
      <c r="B75" s="7" t="str">
        <f>'5.2 Calc│VTS'!B75</f>
        <v>Pigging Program Inner Ring Main</v>
      </c>
      <c r="C75" s="7" t="str">
        <f>'5.2 Calc│VTS'!C75</f>
        <v>258w</v>
      </c>
      <c r="D75" s="7">
        <f>'5.0 Calc│Forecast Projects'!F75</f>
        <v>2016</v>
      </c>
      <c r="E75" s="7">
        <f t="shared" si="1"/>
        <v>1.0350553505535056</v>
      </c>
      <c r="G75" s="23">
        <f>'5.2 Calc│VTS'!G75*$E75</f>
        <v>0</v>
      </c>
      <c r="H75" s="23">
        <f>'5.2 Calc│VTS'!H75*$E75</f>
        <v>0</v>
      </c>
      <c r="I75" s="23">
        <f>'5.2 Calc│VTS'!I75*$E75</f>
        <v>3.6367704797047977E-3</v>
      </c>
      <c r="J75" s="23">
        <f>'5.2 Calc│VTS'!J75*$E75</f>
        <v>0</v>
      </c>
      <c r="K75" s="23">
        <f>'5.2 Calc│VTS'!K75*$E75</f>
        <v>0</v>
      </c>
    </row>
    <row r="76" spans="1:11" x14ac:dyDescent="0.25">
      <c r="A76" s="7">
        <f>'5.0 Calc│Forecast Projects'!A76</f>
        <v>64</v>
      </c>
      <c r="B76" s="7" t="str">
        <f>'5.2 Calc│VTS'!B76</f>
        <v>Pigging Program T1 Morwell - Dandenong Repair Program</v>
      </c>
      <c r="C76" s="7" t="str">
        <f>'5.2 Calc│VTS'!C76</f>
        <v>258x</v>
      </c>
      <c r="D76" s="7">
        <f>'5.0 Calc│Forecast Projects'!F76</f>
        <v>2016</v>
      </c>
      <c r="E76" s="7">
        <f t="shared" si="1"/>
        <v>1.0350553505535056</v>
      </c>
      <c r="G76" s="23">
        <f>'5.2 Calc│VTS'!G76*$E76</f>
        <v>0.95796786442804427</v>
      </c>
      <c r="H76" s="23">
        <f>'5.2 Calc│VTS'!H76*$E76</f>
        <v>0.18021940760147603</v>
      </c>
      <c r="I76" s="23">
        <f>'5.2 Calc│VTS'!I76*$E76</f>
        <v>0</v>
      </c>
      <c r="J76" s="23">
        <f>'5.2 Calc│VTS'!J76*$E76</f>
        <v>0</v>
      </c>
      <c r="K76" s="23">
        <f>'5.2 Calc│VTS'!K76*$E76</f>
        <v>0</v>
      </c>
    </row>
    <row r="77" spans="1:11" x14ac:dyDescent="0.25">
      <c r="A77" s="7">
        <f>'5.0 Calc│Forecast Projects'!A77</f>
        <v>65</v>
      </c>
      <c r="B77" s="7" t="str">
        <f>'5.2 Calc│VTS'!B77</f>
        <v>Pig Trap Installation James Street to Laverton Pipeline (253)</v>
      </c>
      <c r="C77" s="7" t="str">
        <f>'5.2 Calc│VTS'!C77</f>
        <v>259a</v>
      </c>
      <c r="D77" s="7">
        <f>'5.0 Calc│Forecast Projects'!F77</f>
        <v>2016</v>
      </c>
      <c r="E77" s="7">
        <f t="shared" ref="E77:E108" si="2">IFERROR(1/HLOOKUP($D77,inflation,3),0)</f>
        <v>1.0350553505535056</v>
      </c>
      <c r="G77" s="23">
        <f>'5.2 Calc│VTS'!G77*$E77</f>
        <v>0</v>
      </c>
      <c r="H77" s="23">
        <f>'5.2 Calc│VTS'!H77*$E77</f>
        <v>1.9612320979369857</v>
      </c>
      <c r="I77" s="23">
        <f>'5.2 Calc│VTS'!I77*$E77</f>
        <v>0.2151353024013252</v>
      </c>
      <c r="J77" s="23">
        <f>'5.2 Calc│VTS'!J77*$E77</f>
        <v>0</v>
      </c>
      <c r="K77" s="23">
        <f>'5.2 Calc│VTS'!K77*$E77</f>
        <v>0</v>
      </c>
    </row>
    <row r="78" spans="1:11" x14ac:dyDescent="0.25">
      <c r="A78" s="7">
        <f>'5.0 Calc│Forecast Projects'!A78</f>
        <v>66</v>
      </c>
      <c r="B78" s="7" t="str">
        <f>'5.2 Calc│VTS'!B78</f>
        <v>Pig Trap Installation Tyers to Maryvale Pipeline (67)</v>
      </c>
      <c r="C78" s="7" t="str">
        <f>'5.2 Calc│VTS'!C78</f>
        <v>259d</v>
      </c>
      <c r="D78" s="7">
        <f>'5.0 Calc│Forecast Projects'!F78</f>
        <v>2016</v>
      </c>
      <c r="E78" s="7">
        <f t="shared" si="2"/>
        <v>1.0350553505535056</v>
      </c>
      <c r="G78" s="23">
        <f>'5.2 Calc│VTS'!G78*$E78</f>
        <v>0.61055277068774938</v>
      </c>
      <c r="H78" s="23">
        <f>'5.2 Calc│VTS'!H78*$E78</f>
        <v>8.125118147426999E-2</v>
      </c>
      <c r="I78" s="23">
        <f>'5.2 Calc│VTS'!I78*$E78</f>
        <v>0</v>
      </c>
      <c r="J78" s="23">
        <f>'5.2 Calc│VTS'!J78*$E78</f>
        <v>0</v>
      </c>
      <c r="K78" s="23">
        <f>'5.2 Calc│VTS'!K78*$E78</f>
        <v>0</v>
      </c>
    </row>
    <row r="79" spans="1:11" x14ac:dyDescent="0.25">
      <c r="A79" s="7">
        <f>'5.0 Calc│Forecast Projects'!A79</f>
        <v>67</v>
      </c>
      <c r="B79" s="7" t="str">
        <f>'5.2 Calc│VTS'!B79</f>
        <v>Liquid Management - Brooklyn</v>
      </c>
      <c r="C79" s="7" t="str">
        <f>'5.2 Calc│VTS'!C79</f>
        <v>260a</v>
      </c>
      <c r="D79" s="7">
        <f>'5.0 Calc│Forecast Projects'!F79</f>
        <v>2016</v>
      </c>
      <c r="E79" s="7">
        <f t="shared" si="2"/>
        <v>1.0350553505535056</v>
      </c>
      <c r="G79" s="23">
        <f>'5.2 Calc│VTS'!G79*$E79</f>
        <v>0</v>
      </c>
      <c r="H79" s="23">
        <f>'5.2 Calc│VTS'!H79*$E79</f>
        <v>0</v>
      </c>
      <c r="I79" s="23">
        <f>'5.2 Calc│VTS'!I79*$E79</f>
        <v>0</v>
      </c>
      <c r="J79" s="23">
        <f>'5.2 Calc│VTS'!J79*$E79</f>
        <v>0</v>
      </c>
      <c r="K79" s="23">
        <f>'5.2 Calc│VTS'!K79*$E79</f>
        <v>0.16250969335793355</v>
      </c>
    </row>
    <row r="80" spans="1:11" x14ac:dyDescent="0.25">
      <c r="A80" s="7">
        <f>'5.0 Calc│Forecast Projects'!A80</f>
        <v>68</v>
      </c>
      <c r="B80" s="7" t="str">
        <f>'5.2 Calc│VTS'!B80</f>
        <v>Liquid Management - Pakenham</v>
      </c>
      <c r="C80" s="7" t="str">
        <f>'5.2 Calc│VTS'!C80</f>
        <v>260b</v>
      </c>
      <c r="D80" s="7">
        <f>'5.0 Calc│Forecast Projects'!F80</f>
        <v>2016</v>
      </c>
      <c r="E80" s="7">
        <f t="shared" si="2"/>
        <v>1.0350553505535056</v>
      </c>
      <c r="G80" s="23">
        <f>'5.2 Calc│VTS'!G80*$E80</f>
        <v>0</v>
      </c>
      <c r="H80" s="23">
        <f>'5.2 Calc│VTS'!H80*$E80</f>
        <v>0</v>
      </c>
      <c r="I80" s="23">
        <f>'5.2 Calc│VTS'!I80*$E80</f>
        <v>0</v>
      </c>
      <c r="J80" s="23">
        <f>'5.2 Calc│VTS'!J80*$E80</f>
        <v>0.16250969335793355</v>
      </c>
      <c r="K80" s="23">
        <f>'5.2 Calc│VTS'!K80*$E80</f>
        <v>0</v>
      </c>
    </row>
    <row r="81" spans="1:11" x14ac:dyDescent="0.25">
      <c r="A81" s="7">
        <f>'5.0 Calc│Forecast Projects'!A81</f>
        <v>69</v>
      </c>
      <c r="B81" s="7" t="str">
        <f>'5.2 Calc│VTS'!B81</f>
        <v>RTU replacement</v>
      </c>
      <c r="C81" s="7">
        <f>'5.2 Calc│VTS'!C81</f>
        <v>262</v>
      </c>
      <c r="D81" s="7">
        <f>'5.0 Calc│Forecast Projects'!F81</f>
        <v>2016</v>
      </c>
      <c r="E81" s="7">
        <f t="shared" si="2"/>
        <v>1.0350553505535056</v>
      </c>
      <c r="G81" s="23">
        <f>'5.2 Calc│VTS'!G81*$E81</f>
        <v>0.14678807202952027</v>
      </c>
      <c r="H81" s="23">
        <f>'5.2 Calc│VTS'!H81*$E81</f>
        <v>0.14678807202952027</v>
      </c>
      <c r="I81" s="23">
        <f>'5.2 Calc│VTS'!I81*$E81</f>
        <v>0.14678807202952027</v>
      </c>
      <c r="J81" s="23">
        <f>'5.2 Calc│VTS'!J81*$E81</f>
        <v>0.14678807202952027</v>
      </c>
      <c r="K81" s="23">
        <f>'5.2 Calc│VTS'!K81*$E81</f>
        <v>0.14678807202952027</v>
      </c>
    </row>
    <row r="82" spans="1:11" x14ac:dyDescent="0.25">
      <c r="A82" s="7">
        <f>'5.0 Calc│Forecast Projects'!A82</f>
        <v>70</v>
      </c>
      <c r="B82" s="7" t="str">
        <f>'5.2 Calc│VTS'!B82</f>
        <v>Pipe Support replacement</v>
      </c>
      <c r="C82" s="7">
        <f>'5.2 Calc│VTS'!C82</f>
        <v>263</v>
      </c>
      <c r="D82" s="7">
        <f>'5.0 Calc│Forecast Projects'!F82</f>
        <v>2016</v>
      </c>
      <c r="E82" s="7">
        <f t="shared" si="2"/>
        <v>1.0350553505535056</v>
      </c>
      <c r="G82" s="23">
        <f>'5.2 Calc│VTS'!G82*$E82</f>
        <v>0.17058854961033212</v>
      </c>
      <c r="H82" s="23">
        <f>'5.2 Calc│VTS'!H82*$E82</f>
        <v>0.17058854961033212</v>
      </c>
      <c r="I82" s="23">
        <f>'5.2 Calc│VTS'!I82*$E82</f>
        <v>0.17058854961033212</v>
      </c>
      <c r="J82" s="23">
        <f>'5.2 Calc│VTS'!J82*$E82</f>
        <v>0.17058854961033212</v>
      </c>
      <c r="K82" s="23">
        <f>'5.2 Calc│VTS'!K82*$E82</f>
        <v>0.17058854961033212</v>
      </c>
    </row>
    <row r="83" spans="1:11" x14ac:dyDescent="0.25">
      <c r="A83" s="7">
        <f>'5.0 Calc│Forecast Projects'!A83</f>
        <v>71</v>
      </c>
      <c r="B83" s="7" t="str">
        <f>'5.2 Calc│VTS'!B83</f>
        <v>HMI upgrade to CLEAR SCADA at BCS, SCS and WCS &amp; CG, Longford</v>
      </c>
      <c r="C83" s="7">
        <f>'5.2 Calc│VTS'!C83</f>
        <v>264</v>
      </c>
      <c r="D83" s="7">
        <f>'5.0 Calc│Forecast Projects'!F83</f>
        <v>2016</v>
      </c>
      <c r="E83" s="7">
        <f t="shared" si="2"/>
        <v>1.0350553505535056</v>
      </c>
      <c r="G83" s="23">
        <f>'5.2 Calc│VTS'!G83*$E83</f>
        <v>6.3063852398524009E-2</v>
      </c>
      <c r="H83" s="23">
        <f>'5.2 Calc│VTS'!H83*$E83</f>
        <v>6.3063852398524009E-2</v>
      </c>
      <c r="I83" s="23">
        <f>'5.2 Calc│VTS'!I83*$E83</f>
        <v>6.3063852398524009E-2</v>
      </c>
      <c r="J83" s="23">
        <f>'5.2 Calc│VTS'!J83*$E83</f>
        <v>6.3063852398524009E-2</v>
      </c>
      <c r="K83" s="23">
        <f>'5.2 Calc│VTS'!K83*$E83</f>
        <v>6.3063852398524009E-2</v>
      </c>
    </row>
    <row r="84" spans="1:11" x14ac:dyDescent="0.25">
      <c r="A84" s="7">
        <f>'5.0 Calc│Forecast Projects'!A84</f>
        <v>72</v>
      </c>
      <c r="B84" s="7" t="str">
        <f>'5.2 Calc│VTS'!B84</f>
        <v>BCS Unit 12 Inlet Filter Replacement/Augmentation</v>
      </c>
      <c r="C84" s="7">
        <f>'5.2 Calc│VTS'!C84</f>
        <v>267</v>
      </c>
      <c r="D84" s="7">
        <f>'5.0 Calc│Forecast Projects'!F84</f>
        <v>2016</v>
      </c>
      <c r="E84" s="7">
        <f t="shared" si="2"/>
        <v>1.0350553505535056</v>
      </c>
      <c r="G84" s="23">
        <f>'5.2 Calc│VTS'!G84*$E84</f>
        <v>0.65800478712177135</v>
      </c>
      <c r="H84" s="23">
        <f>'5.2 Calc│VTS'!H84*$E84</f>
        <v>0</v>
      </c>
      <c r="I84" s="23">
        <f>'5.2 Calc│VTS'!I84*$E84</f>
        <v>0</v>
      </c>
      <c r="J84" s="23">
        <f>'5.2 Calc│VTS'!J84*$E84</f>
        <v>0</v>
      </c>
      <c r="K84" s="23">
        <f>'5.2 Calc│VTS'!K84*$E84</f>
        <v>0</v>
      </c>
    </row>
    <row r="85" spans="1:11" x14ac:dyDescent="0.25">
      <c r="A85" s="7">
        <f>'5.0 Calc│Forecast Projects'!A85</f>
        <v>73</v>
      </c>
      <c r="B85" s="7" t="str">
        <f>'5.2 Calc│VTS'!B85</f>
        <v>Coogee decommissioning</v>
      </c>
      <c r="C85" s="7">
        <f>'5.2 Calc│VTS'!C85</f>
        <v>268</v>
      </c>
      <c r="D85" s="7">
        <f>'5.0 Calc│Forecast Projects'!F85</f>
        <v>2016</v>
      </c>
      <c r="E85" s="7">
        <f t="shared" si="2"/>
        <v>1.0350553505535056</v>
      </c>
      <c r="G85" s="23">
        <f>'5.2 Calc│VTS'!G85*$E85</f>
        <v>0</v>
      </c>
      <c r="H85" s="23">
        <f>'5.2 Calc│VTS'!H85*$E85</f>
        <v>0</v>
      </c>
      <c r="I85" s="23">
        <f>'5.2 Calc│VTS'!I85*$E85</f>
        <v>0</v>
      </c>
      <c r="J85" s="23">
        <f>'5.2 Calc│VTS'!J85*$E85</f>
        <v>0</v>
      </c>
      <c r="K85" s="23">
        <f>'5.2 Calc│VTS'!K85*$E85</f>
        <v>0</v>
      </c>
    </row>
    <row r="86" spans="1:11" x14ac:dyDescent="0.25">
      <c r="A86" s="7">
        <f>'5.0 Calc│Forecast Projects'!A86</f>
        <v>74</v>
      </c>
      <c r="B86" s="7" t="str">
        <f>'5.2 Calc│VTS'!B86</f>
        <v>Compressor Type B Compliance</v>
      </c>
      <c r="C86" s="7">
        <f>'5.2 Calc│VTS'!C86</f>
        <v>271</v>
      </c>
      <c r="D86" s="7">
        <f>'5.0 Calc│Forecast Projects'!F86</f>
        <v>2016</v>
      </c>
      <c r="E86" s="7">
        <f t="shared" si="2"/>
        <v>1.0350553505535056</v>
      </c>
      <c r="G86" s="23">
        <f>'5.2 Calc│VTS'!G86*$E86</f>
        <v>0.22431568439114385</v>
      </c>
      <c r="H86" s="23">
        <f>'5.2 Calc│VTS'!H86*$E86</f>
        <v>0.22431568439114385</v>
      </c>
      <c r="I86" s="23">
        <f>'5.2 Calc│VTS'!I86*$E86</f>
        <v>0.22431568439114385</v>
      </c>
      <c r="J86" s="23">
        <f>'5.2 Calc│VTS'!J86*$E86</f>
        <v>0.22431568439114385</v>
      </c>
      <c r="K86" s="23">
        <f>'5.2 Calc│VTS'!K86*$E86</f>
        <v>0.22431568439114385</v>
      </c>
    </row>
    <row r="87" spans="1:11" x14ac:dyDescent="0.25">
      <c r="A87" s="7">
        <f>'5.0 Calc│Forecast Projects'!A87</f>
        <v>75</v>
      </c>
      <c r="B87" s="7" t="str">
        <f>'5.2 Calc│VTS'!B87</f>
        <v>Dandenong LNG Isolation Valve Upgrade</v>
      </c>
      <c r="C87" s="7">
        <f>'5.2 Calc│VTS'!C87</f>
        <v>275</v>
      </c>
      <c r="D87" s="7">
        <f>'5.0 Calc│Forecast Projects'!F87</f>
        <v>2016</v>
      </c>
      <c r="E87" s="7">
        <f t="shared" si="2"/>
        <v>1.0350553505535056</v>
      </c>
      <c r="G87" s="23">
        <f>'5.2 Calc│VTS'!G87*$E87</f>
        <v>0.67177348671586723</v>
      </c>
      <c r="H87" s="23">
        <f>'5.2 Calc│VTS'!H87*$E87</f>
        <v>0</v>
      </c>
      <c r="I87" s="23">
        <f>'5.2 Calc│VTS'!I87*$E87</f>
        <v>0</v>
      </c>
      <c r="J87" s="23">
        <f>'5.2 Calc│VTS'!J87*$E87</f>
        <v>0</v>
      </c>
      <c r="K87" s="23">
        <f>'5.2 Calc│VTS'!K87*$E87</f>
        <v>0</v>
      </c>
    </row>
    <row r="88" spans="1:11" x14ac:dyDescent="0.25">
      <c r="A88" s="7">
        <f>'5.0 Calc│Forecast Projects'!A88</f>
        <v>76</v>
      </c>
      <c r="B88" s="7" t="str">
        <f>'5.2 Calc│VTS'!B88</f>
        <v>Morwell-Dandenong Fatigue Crack Detection from High Loads</v>
      </c>
      <c r="C88" s="7">
        <f>'5.2 Calc│VTS'!C88</f>
        <v>276</v>
      </c>
      <c r="D88" s="7">
        <f>'5.0 Calc│Forecast Projects'!F88</f>
        <v>2016</v>
      </c>
      <c r="E88" s="7">
        <f t="shared" si="2"/>
        <v>1.0350553505535056</v>
      </c>
      <c r="G88" s="23">
        <f>'5.2 Calc│VTS'!G88*$E88</f>
        <v>0.26997555719557198</v>
      </c>
      <c r="H88" s="23">
        <f>'5.2 Calc│VTS'!H88*$E88</f>
        <v>0</v>
      </c>
      <c r="I88" s="23">
        <f>'5.2 Calc│VTS'!I88*$E88</f>
        <v>0</v>
      </c>
      <c r="J88" s="23">
        <f>'5.2 Calc│VTS'!J88*$E88</f>
        <v>0</v>
      </c>
      <c r="K88" s="23">
        <f>'5.2 Calc│VTS'!K88*$E88</f>
        <v>0</v>
      </c>
    </row>
    <row r="89" spans="1:11" x14ac:dyDescent="0.25">
      <c r="A89" s="7">
        <f>'5.0 Calc│Forecast Projects'!A89</f>
        <v>77</v>
      </c>
      <c r="B89" s="7" t="str">
        <f>'5.2 Calc│VTS'!B89</f>
        <v>Unibolt Enclosure Replacement</v>
      </c>
      <c r="C89" s="7">
        <f>'5.2 Calc│VTS'!C89</f>
        <v>277</v>
      </c>
      <c r="D89" s="7">
        <f>'5.0 Calc│Forecast Projects'!F89</f>
        <v>2016</v>
      </c>
      <c r="E89" s="7">
        <f t="shared" si="2"/>
        <v>1.0350553505535056</v>
      </c>
      <c r="G89" s="23">
        <f>'5.2 Calc│VTS'!G89*$E89</f>
        <v>4.6022701107011073E-2</v>
      </c>
      <c r="H89" s="23">
        <f>'5.2 Calc│VTS'!H89*$E89</f>
        <v>4.6022701107011073E-2</v>
      </c>
      <c r="I89" s="23">
        <f>'5.2 Calc│VTS'!I89*$E89</f>
        <v>4.6022701107011073E-2</v>
      </c>
      <c r="J89" s="23">
        <f>'5.2 Calc│VTS'!J89*$E89</f>
        <v>4.6022701107011073E-2</v>
      </c>
      <c r="K89" s="23">
        <f>'5.2 Calc│VTS'!K89*$E89</f>
        <v>4.6022701107011073E-2</v>
      </c>
    </row>
    <row r="90" spans="1:11" x14ac:dyDescent="0.25">
      <c r="A90" s="7">
        <f>'5.0 Calc│Forecast Projects'!A90</f>
        <v>78</v>
      </c>
      <c r="B90" s="7" t="str">
        <f>'5.2 Calc│VTS'!B90</f>
        <v>WAN Upgrade (Satellite project)</v>
      </c>
      <c r="C90" s="7">
        <f>'5.2 Calc│VTS'!C90</f>
        <v>278</v>
      </c>
      <c r="D90" s="7">
        <f>'5.0 Calc│Forecast Projects'!F90</f>
        <v>2016</v>
      </c>
      <c r="E90" s="7">
        <f t="shared" si="2"/>
        <v>1.0350553505535056</v>
      </c>
      <c r="G90" s="23">
        <f>'5.2 Calc│VTS'!G90*$E90</f>
        <v>0.9801890537269371</v>
      </c>
      <c r="H90" s="23">
        <f>'5.2 Calc│VTS'!H90*$E90</f>
        <v>0.9801890537269371</v>
      </c>
      <c r="I90" s="23">
        <f>'5.2 Calc│VTS'!I90*$E90</f>
        <v>0.9801890537269371</v>
      </c>
      <c r="J90" s="23">
        <f>'5.2 Calc│VTS'!J90*$E90</f>
        <v>0.9801890537269371</v>
      </c>
      <c r="K90" s="23">
        <f>'5.2 Calc│VTS'!K90*$E90</f>
        <v>0.9801890537269371</v>
      </c>
    </row>
    <row r="91" spans="1:11" x14ac:dyDescent="0.25">
      <c r="A91" s="7">
        <f>'5.0 Calc│Forecast Projects'!A91</f>
        <v>79</v>
      </c>
      <c r="B91" s="7" t="str">
        <f>'5.2 Calc│VTS'!B91</f>
        <v>Warragul Looping 6" (Southern Route)</v>
      </c>
      <c r="C91" s="7" t="str">
        <f>'5.2 Calc│VTS'!C91</f>
        <v>Warragul 6" (Sth)</v>
      </c>
      <c r="D91" s="7">
        <f>'5.0 Calc│Forecast Projects'!F91</f>
        <v>2016</v>
      </c>
      <c r="E91" s="7">
        <f t="shared" si="2"/>
        <v>1.0350553505535056</v>
      </c>
      <c r="G91" s="23">
        <f>'5.2 Calc│VTS'!G91*$E91</f>
        <v>5.5892988929889293</v>
      </c>
      <c r="H91" s="23">
        <f>'5.2 Calc│VTS'!H91*$E91</f>
        <v>2.0701107011070112</v>
      </c>
      <c r="I91" s="23">
        <f>'5.2 Calc│VTS'!I91*$E91</f>
        <v>0</v>
      </c>
      <c r="J91" s="23">
        <f>'5.2 Calc│VTS'!J91*$E91</f>
        <v>0</v>
      </c>
      <c r="K91" s="23">
        <f>'5.2 Calc│VTS'!K91*$E91</f>
        <v>0</v>
      </c>
    </row>
    <row r="92" spans="1:11" x14ac:dyDescent="0.25">
      <c r="A92" s="7">
        <f>'5.0 Calc│Forecast Projects'!A92</f>
        <v>80</v>
      </c>
      <c r="B92" s="7" t="str">
        <f>'5.2 Calc│VTS'!B92</f>
        <v>Angelsea Pipeline (Western Route)</v>
      </c>
      <c r="C92" s="7" t="str">
        <f>'5.2 Calc│VTS'!C92</f>
        <v>Anglesea</v>
      </c>
      <c r="D92" s="7">
        <f>'5.0 Calc│Forecast Projects'!F92</f>
        <v>2016</v>
      </c>
      <c r="E92" s="7">
        <f t="shared" si="2"/>
        <v>1.0350553505535056</v>
      </c>
      <c r="G92" s="23">
        <f>'5.2 Calc│VTS'!G92*$E92</f>
        <v>14.097958663867443</v>
      </c>
      <c r="H92" s="23">
        <f>'5.2 Calc│VTS'!H92*$E92</f>
        <v>12.702208522553223</v>
      </c>
      <c r="I92" s="23">
        <f>'5.2 Calc│VTS'!I92*$E92</f>
        <v>0</v>
      </c>
      <c r="J92" s="23">
        <f>'5.2 Calc│VTS'!J92*$E92</f>
        <v>0</v>
      </c>
      <c r="K92" s="23">
        <f>'5.2 Calc│VTS'!K92*$E92</f>
        <v>0</v>
      </c>
    </row>
    <row r="93" spans="1:11" x14ac:dyDescent="0.25">
      <c r="A93" s="7">
        <f>'5.0 Calc│Forecast Projects'!A93</f>
        <v>81</v>
      </c>
      <c r="B93" s="7" t="str">
        <f>'5.2 Calc│VTS'!B93</f>
        <v>BCS Reconfiguration (2B)</v>
      </c>
      <c r="C93" s="7" t="str">
        <f>'5.2 Calc│VTS'!C93</f>
        <v>BCS Reconfig (2A)</v>
      </c>
      <c r="D93" s="7">
        <f>'5.0 Calc│Forecast Projects'!F93</f>
        <v>2016</v>
      </c>
      <c r="E93" s="7">
        <f t="shared" si="2"/>
        <v>1.0350553505535056</v>
      </c>
      <c r="G93" s="23">
        <f>'5.2 Calc│VTS'!G93*$E93</f>
        <v>2.0288546472509226</v>
      </c>
      <c r="H93" s="23">
        <f>'5.2 Calc│VTS'!H93*$E93</f>
        <v>0</v>
      </c>
      <c r="I93" s="23">
        <f>'5.2 Calc│VTS'!I93*$E93</f>
        <v>0</v>
      </c>
      <c r="J93" s="23">
        <f>'5.2 Calc│VTS'!J93*$E93</f>
        <v>0</v>
      </c>
      <c r="K93" s="23">
        <f>'5.2 Calc│VTS'!K93*$E93</f>
        <v>0</v>
      </c>
    </row>
    <row r="94" spans="1:11" x14ac:dyDescent="0.25">
      <c r="A94" s="7">
        <f>'5.0 Calc│Forecast Projects'!A94</f>
        <v>82</v>
      </c>
      <c r="B94" s="7" t="str">
        <f>'5.2 Calc│VTS'!B94</f>
        <v>Winchelsea Bi-Directional Flow</v>
      </c>
      <c r="C94" s="7" t="str">
        <f>'5.2 Calc│VTS'!C94</f>
        <v>Winchelsea Bi-Direction</v>
      </c>
      <c r="D94" s="7">
        <f>'5.0 Calc│Forecast Projects'!F94</f>
        <v>2016</v>
      </c>
      <c r="E94" s="7">
        <f t="shared" si="2"/>
        <v>1.0350553505535056</v>
      </c>
      <c r="G94" s="23">
        <f>'5.2 Calc│VTS'!G94*$E94</f>
        <v>1.4703543556051664</v>
      </c>
      <c r="H94" s="23">
        <f>'5.2 Calc│VTS'!H94*$E94</f>
        <v>0</v>
      </c>
      <c r="I94" s="23">
        <f>'5.2 Calc│VTS'!I94*$E94</f>
        <v>0</v>
      </c>
      <c r="J94" s="23">
        <f>'5.2 Calc│VTS'!J94*$E94</f>
        <v>0</v>
      </c>
      <c r="K94" s="23">
        <f>'5.2 Calc│VTS'!K94*$E94</f>
        <v>0</v>
      </c>
    </row>
    <row r="95" spans="1:11" x14ac:dyDescent="0.25">
      <c r="A95" s="7">
        <f>'5.0 Calc│Forecast Projects'!A95</f>
        <v>83</v>
      </c>
      <c r="B95" s="7" t="str">
        <f>'5.2 Calc│VTS'!B95</f>
        <v>WORM (50km x 20" Pipeline)</v>
      </c>
      <c r="C95" s="7" t="str">
        <f>'5.2 Calc│VTS'!C95</f>
        <v>WORM (Pipeline)</v>
      </c>
      <c r="D95" s="7">
        <f>'5.0 Calc│Forecast Projects'!F95</f>
        <v>2016</v>
      </c>
      <c r="E95" s="7">
        <f t="shared" si="2"/>
        <v>1.0350553505535056</v>
      </c>
      <c r="G95" s="23">
        <f>'5.2 Calc│VTS'!G95*$E95</f>
        <v>16.468938351977329</v>
      </c>
      <c r="H95" s="23">
        <f>'5.2 Calc│VTS'!H95*$E95</f>
        <v>30.013642254617118</v>
      </c>
      <c r="I95" s="23">
        <f>'5.2 Calc│VTS'!I95*$E95</f>
        <v>50.525706037317001</v>
      </c>
      <c r="J95" s="23">
        <f>'5.2 Calc│VTS'!J95*$E95</f>
        <v>0</v>
      </c>
      <c r="K95" s="23">
        <f>'5.2 Calc│VTS'!K95*$E95</f>
        <v>0</v>
      </c>
    </row>
    <row r="96" spans="1:11" x14ac:dyDescent="0.25">
      <c r="A96" s="7">
        <f>'5.0 Calc│Forecast Projects'!A96</f>
        <v>84</v>
      </c>
      <c r="B96" s="7" t="str">
        <f>'5.2 Calc│VTS'!B96</f>
        <v>WORM (C50 at Wollert)</v>
      </c>
      <c r="C96" s="7" t="str">
        <f>'5.2 Calc│VTS'!C96</f>
        <v>WORM (C50)</v>
      </c>
      <c r="D96" s="7">
        <f>'5.0 Calc│Forecast Projects'!F96</f>
        <v>2016</v>
      </c>
      <c r="E96" s="7">
        <f t="shared" si="2"/>
        <v>1.0350553505535056</v>
      </c>
      <c r="G96" s="23">
        <f>'5.2 Calc│VTS'!G96*$E96</f>
        <v>7.2905803925092227</v>
      </c>
      <c r="H96" s="23">
        <f>'5.2 Calc│VTS'!H96*$E96</f>
        <v>12.516199081758915</v>
      </c>
      <c r="I96" s="23">
        <f>'5.2 Calc│VTS'!I96*$E96</f>
        <v>6.3932505718573172</v>
      </c>
      <c r="J96" s="23">
        <f>'5.2 Calc│VTS'!J96*$E96</f>
        <v>0</v>
      </c>
      <c r="K96" s="23">
        <f>'5.2 Calc│VTS'!K96*$E96</f>
        <v>0</v>
      </c>
    </row>
    <row r="97" spans="1:11" x14ac:dyDescent="0.25">
      <c r="A97" s="7">
        <f>'5.0 Calc│Forecast Projects'!A97</f>
        <v>85</v>
      </c>
      <c r="B97" s="7" t="str">
        <f>'5.2 Calc│VTS'!B97</f>
        <v>WORM (PRS at Wollert)</v>
      </c>
      <c r="C97" s="7" t="str">
        <f>'5.2 Calc│VTS'!C97</f>
        <v>WORM (PRS)</v>
      </c>
      <c r="D97" s="7">
        <f>'5.0 Calc│Forecast Projects'!F97</f>
        <v>2016</v>
      </c>
      <c r="E97" s="7">
        <f t="shared" si="2"/>
        <v>1.0350553505535056</v>
      </c>
      <c r="G97" s="23">
        <f>'5.2 Calc│VTS'!G97*$E97</f>
        <v>0</v>
      </c>
      <c r="H97" s="23">
        <f>'5.2 Calc│VTS'!H97*$E97</f>
        <v>1.6992732264760149</v>
      </c>
      <c r="I97" s="23">
        <f>'5.2 Calc│VTS'!I97*$E97</f>
        <v>2.0279062329335793</v>
      </c>
      <c r="J97" s="23">
        <f>'5.2 Calc│VTS'!J97*$E97</f>
        <v>0</v>
      </c>
      <c r="K97" s="23">
        <f>'5.2 Calc│VTS'!K97*$E97</f>
        <v>0</v>
      </c>
    </row>
    <row r="98" spans="1:11" x14ac:dyDescent="0.25">
      <c r="A98" s="7">
        <f>'5.0 Calc│Forecast Projects'!A98</f>
        <v>86</v>
      </c>
      <c r="B98" s="7" t="str">
        <f>'5.2 Calc│VTS'!B98</f>
        <v>BCS 10</v>
      </c>
      <c r="C98" s="7" t="str">
        <f>'5.2 Calc│VTS'!C98</f>
        <v>BCS 10</v>
      </c>
      <c r="D98" s="7">
        <f>'5.0 Calc│Forecast Projects'!F98</f>
        <v>2016</v>
      </c>
      <c r="E98" s="7">
        <f t="shared" si="2"/>
        <v>1.0350553505535056</v>
      </c>
      <c r="G98" s="23">
        <f>'5.2 Calc│VTS'!G98*$E98</f>
        <v>2.4867371361339772</v>
      </c>
      <c r="H98" s="23">
        <f>'5.2 Calc│VTS'!H98*$E98</f>
        <v>4.6105772260857221E-2</v>
      </c>
      <c r="I98" s="23">
        <f>'5.2 Calc│VTS'!I98*$E98</f>
        <v>0</v>
      </c>
      <c r="J98" s="23">
        <f>'5.2 Calc│VTS'!J98*$E98</f>
        <v>0</v>
      </c>
      <c r="K98" s="23">
        <f>'5.2 Calc│VTS'!K98*$E98</f>
        <v>0</v>
      </c>
    </row>
    <row r="99" spans="1:11" x14ac:dyDescent="0.25">
      <c r="A99" s="7">
        <f>'5.0 Calc│Forecast Projects'!A99</f>
        <v>87</v>
      </c>
      <c r="B99" s="7" t="str">
        <f>'5.2 Calc│VTS'!B99</f>
        <v xml:space="preserve">Enterprise Content Management </v>
      </c>
      <c r="C99" s="7" t="str">
        <f>'5.2 Calc│VTS'!C99</f>
        <v>APA</v>
      </c>
      <c r="D99" s="7">
        <f>'5.0 Calc│Forecast Projects'!F99</f>
        <v>2016</v>
      </c>
      <c r="E99" s="7">
        <f t="shared" si="2"/>
        <v>1.0350553505535056</v>
      </c>
      <c r="G99" s="23">
        <f>'5.2 Calc│VTS'!G99*$E99</f>
        <v>0</v>
      </c>
      <c r="H99" s="23">
        <f>'5.2 Calc│VTS'!H99*$E99</f>
        <v>0</v>
      </c>
      <c r="I99" s="23">
        <f>'5.2 Calc│VTS'!I99*$E99</f>
        <v>0</v>
      </c>
      <c r="J99" s="23">
        <f>'5.2 Calc│VTS'!J99*$E99</f>
        <v>0</v>
      </c>
      <c r="K99" s="23">
        <f>'5.2 Calc│VTS'!K99*$E99</f>
        <v>0</v>
      </c>
    </row>
    <row r="100" spans="1:11" x14ac:dyDescent="0.25">
      <c r="A100" s="7">
        <f>'5.0 Calc│Forecast Projects'!A100</f>
        <v>88</v>
      </c>
      <c r="B100" s="7" t="str">
        <f>'5.2 Calc│VTS'!B100</f>
        <v xml:space="preserve">Victoria CRE </v>
      </c>
      <c r="C100" s="7" t="str">
        <f>'5.2 Calc│VTS'!C100</f>
        <v>APA</v>
      </c>
      <c r="D100" s="7">
        <f>'5.0 Calc│Forecast Projects'!F100</f>
        <v>2016</v>
      </c>
      <c r="E100" s="7">
        <f t="shared" si="2"/>
        <v>1.0350553505535056</v>
      </c>
      <c r="G100" s="23">
        <f>'5.2 Calc│VTS'!G100*$E100</f>
        <v>0</v>
      </c>
      <c r="H100" s="23">
        <f>'5.2 Calc│VTS'!H100*$E100</f>
        <v>0</v>
      </c>
      <c r="I100" s="23">
        <f>'5.2 Calc│VTS'!I100*$E100</f>
        <v>0</v>
      </c>
      <c r="J100" s="23">
        <f>'5.2 Calc│VTS'!J100*$E100</f>
        <v>0</v>
      </c>
      <c r="K100" s="23">
        <f>'5.2 Calc│VTS'!K100*$E100</f>
        <v>0</v>
      </c>
    </row>
    <row r="101" spans="1:11" x14ac:dyDescent="0.25">
      <c r="A101" s="7">
        <f>'5.0 Calc│Forecast Projects'!A101</f>
        <v>89</v>
      </c>
      <c r="B101" s="7" t="str">
        <f>'5.2 Calc│VTS'!B101</f>
        <v xml:space="preserve">APA Grid Energy Components Upgrade </v>
      </c>
      <c r="C101" s="7" t="str">
        <f>'5.2 Calc│VTS'!C101</f>
        <v>APA</v>
      </c>
      <c r="D101" s="7">
        <f>'5.0 Calc│Forecast Projects'!F101</f>
        <v>2016</v>
      </c>
      <c r="E101" s="7">
        <f t="shared" si="2"/>
        <v>1.0350553505535056</v>
      </c>
      <c r="G101" s="23">
        <f>'5.2 Calc│VTS'!G101*$E101</f>
        <v>0</v>
      </c>
      <c r="H101" s="23">
        <f>'5.2 Calc│VTS'!H101*$E101</f>
        <v>0</v>
      </c>
      <c r="I101" s="23">
        <f>'5.2 Calc│VTS'!I101*$E101</f>
        <v>0</v>
      </c>
      <c r="J101" s="23">
        <f>'5.2 Calc│VTS'!J101*$E101</f>
        <v>0</v>
      </c>
      <c r="K101" s="23">
        <f>'5.2 Calc│VTS'!K101*$E101</f>
        <v>0</v>
      </c>
    </row>
    <row r="102" spans="1:11" x14ac:dyDescent="0.25">
      <c r="A102" s="7">
        <f>'5.0 Calc│Forecast Projects'!A102</f>
        <v>90</v>
      </c>
      <c r="B102" s="7" t="str">
        <f>'5.2 Calc│VTS'!B102</f>
        <v xml:space="preserve">APA Grid Extend Program </v>
      </c>
      <c r="C102" s="7" t="str">
        <f>'5.2 Calc│VTS'!C102</f>
        <v>APA</v>
      </c>
      <c r="D102" s="7">
        <f>'5.0 Calc│Forecast Projects'!F102</f>
        <v>2016</v>
      </c>
      <c r="E102" s="7">
        <f t="shared" si="2"/>
        <v>1.0350553505535056</v>
      </c>
      <c r="G102" s="23">
        <f>'5.2 Calc│VTS'!G102*$E102</f>
        <v>0.27037947404424889</v>
      </c>
      <c r="H102" s="23">
        <f>'5.2 Calc│VTS'!H102*$E102</f>
        <v>0</v>
      </c>
      <c r="I102" s="23">
        <f>'5.2 Calc│VTS'!I102*$E102</f>
        <v>0</v>
      </c>
      <c r="J102" s="23">
        <f>'5.2 Calc│VTS'!J102*$E102</f>
        <v>0</v>
      </c>
      <c r="K102" s="23">
        <f>'5.2 Calc│VTS'!K102*$E102</f>
        <v>0</v>
      </c>
    </row>
    <row r="103" spans="1:11" x14ac:dyDescent="0.25">
      <c r="A103" s="7">
        <f>'5.0 Calc│Forecast Projects'!A103</f>
        <v>91</v>
      </c>
      <c r="B103" s="7" t="str">
        <f>'5.2 Calc│VTS'!B103</f>
        <v xml:space="preserve">APA Grid Services Initiatives Program </v>
      </c>
      <c r="C103" s="7" t="str">
        <f>'5.2 Calc│VTS'!C103</f>
        <v>APA</v>
      </c>
      <c r="D103" s="7">
        <f>'5.0 Calc│Forecast Projects'!F103</f>
        <v>2016</v>
      </c>
      <c r="E103" s="7">
        <f t="shared" si="2"/>
        <v>1.0350553505535056</v>
      </c>
      <c r="G103" s="23">
        <f>'5.2 Calc│VTS'!G103*$E103</f>
        <v>0</v>
      </c>
      <c r="H103" s="23">
        <f>'5.2 Calc│VTS'!H103*$E103</f>
        <v>0</v>
      </c>
      <c r="I103" s="23">
        <f>'5.2 Calc│VTS'!I103*$E103</f>
        <v>0</v>
      </c>
      <c r="J103" s="23">
        <f>'5.2 Calc│VTS'!J103*$E103</f>
        <v>0</v>
      </c>
      <c r="K103" s="23">
        <f>'5.2 Calc│VTS'!K103*$E103</f>
        <v>0</v>
      </c>
    </row>
    <row r="104" spans="1:11" x14ac:dyDescent="0.25">
      <c r="A104" s="7">
        <f>'5.0 Calc│Forecast Projects'!A104</f>
        <v>92</v>
      </c>
      <c r="B104" s="7" t="str">
        <f>'5.2 Calc│VTS'!B104</f>
        <v xml:space="preserve">Hyperion Upgrade to 11.1.2.4 </v>
      </c>
      <c r="C104" s="7" t="str">
        <f>'5.2 Calc│VTS'!C104</f>
        <v>APA</v>
      </c>
      <c r="D104" s="7">
        <f>'5.0 Calc│Forecast Projects'!F104</f>
        <v>2016</v>
      </c>
      <c r="E104" s="7">
        <f t="shared" si="2"/>
        <v>1.0350553505535056</v>
      </c>
      <c r="G104" s="23">
        <f>'5.2 Calc│VTS'!G104*$E104</f>
        <v>0</v>
      </c>
      <c r="H104" s="23">
        <f>'5.2 Calc│VTS'!H104*$E104</f>
        <v>0</v>
      </c>
      <c r="I104" s="23">
        <f>'5.2 Calc│VTS'!I104*$E104</f>
        <v>0</v>
      </c>
      <c r="J104" s="23">
        <f>'5.2 Calc│VTS'!J104*$E104</f>
        <v>0</v>
      </c>
      <c r="K104" s="23">
        <f>'5.2 Calc│VTS'!K104*$E104</f>
        <v>0</v>
      </c>
    </row>
    <row r="105" spans="1:11" x14ac:dyDescent="0.25">
      <c r="A105" s="7">
        <f>'5.0 Calc│Forecast Projects'!A105</f>
        <v>93</v>
      </c>
      <c r="B105" s="7" t="str">
        <f>'5.2 Calc│VTS'!B105</f>
        <v xml:space="preserve">BI - Transmission Dashboard and Enterprise Pilot </v>
      </c>
      <c r="C105" s="7" t="str">
        <f>'5.2 Calc│VTS'!C105</f>
        <v>APA</v>
      </c>
      <c r="D105" s="7">
        <f>'5.0 Calc│Forecast Projects'!F105</f>
        <v>2016</v>
      </c>
      <c r="E105" s="7">
        <f t="shared" si="2"/>
        <v>1.0350553505535056</v>
      </c>
      <c r="G105" s="23">
        <f>'5.2 Calc│VTS'!G105*$E105</f>
        <v>0.21630357923539911</v>
      </c>
      <c r="H105" s="23">
        <f>'5.2 Calc│VTS'!H105*$E105</f>
        <v>0.16222768442654933</v>
      </c>
      <c r="I105" s="23">
        <f>'5.2 Calc│VTS'!I105*$E105</f>
        <v>0</v>
      </c>
      <c r="J105" s="23">
        <f>'5.2 Calc│VTS'!J105*$E105</f>
        <v>0</v>
      </c>
      <c r="K105" s="23">
        <f>'5.2 Calc│VTS'!K105*$E105</f>
        <v>0</v>
      </c>
    </row>
    <row r="106" spans="1:11" x14ac:dyDescent="0.25">
      <c r="A106" s="7">
        <f>'5.0 Calc│Forecast Projects'!A106</f>
        <v>94</v>
      </c>
      <c r="B106" s="7" t="str">
        <f>'5.2 Calc│VTS'!B106</f>
        <v xml:space="preserve">HR Systems Refresh </v>
      </c>
      <c r="C106" s="7" t="str">
        <f>'5.2 Calc│VTS'!C106</f>
        <v>APA</v>
      </c>
      <c r="D106" s="7">
        <f>'5.0 Calc│Forecast Projects'!F106</f>
        <v>2016</v>
      </c>
      <c r="E106" s="7">
        <f t="shared" si="2"/>
        <v>1.0350553505535056</v>
      </c>
      <c r="G106" s="23">
        <f>'5.2 Calc│VTS'!G106*$E106</f>
        <v>0</v>
      </c>
      <c r="H106" s="23">
        <f>'5.2 Calc│VTS'!H106*$E106</f>
        <v>0</v>
      </c>
      <c r="I106" s="23">
        <f>'5.2 Calc│VTS'!I106*$E106</f>
        <v>0</v>
      </c>
      <c r="J106" s="23">
        <f>'5.2 Calc│VTS'!J106*$E106</f>
        <v>0</v>
      </c>
      <c r="K106" s="23">
        <f>'5.2 Calc│VTS'!K106*$E106</f>
        <v>0</v>
      </c>
    </row>
    <row r="107" spans="1:11" x14ac:dyDescent="0.25">
      <c r="A107" s="7">
        <f>'5.0 Calc│Forecast Projects'!A107</f>
        <v>95</v>
      </c>
      <c r="B107" s="7" t="str">
        <f>'5.2 Calc│VTS'!B107</f>
        <v xml:space="preserve">Transmission EAM Data Management Tool </v>
      </c>
      <c r="C107" s="7" t="str">
        <f>'5.2 Calc│VTS'!C107</f>
        <v>APA</v>
      </c>
      <c r="D107" s="7">
        <f>'5.0 Calc│Forecast Projects'!F107</f>
        <v>2016</v>
      </c>
      <c r="E107" s="7">
        <f t="shared" si="2"/>
        <v>1.0350553505535056</v>
      </c>
      <c r="G107" s="23">
        <f>'5.2 Calc│VTS'!G107*$E107</f>
        <v>0</v>
      </c>
      <c r="H107" s="23">
        <f>'5.2 Calc│VTS'!H107*$E107</f>
        <v>0</v>
      </c>
      <c r="I107" s="23">
        <f>'5.2 Calc│VTS'!I107*$E107</f>
        <v>0</v>
      </c>
      <c r="J107" s="23">
        <f>'5.2 Calc│VTS'!J107*$E107</f>
        <v>0</v>
      </c>
      <c r="K107" s="23">
        <f>'5.2 Calc│VTS'!K107*$E107</f>
        <v>0</v>
      </c>
    </row>
    <row r="108" spans="1:11" x14ac:dyDescent="0.25">
      <c r="A108" s="7">
        <f>'5.0 Calc│Forecast Projects'!A108</f>
        <v>96</v>
      </c>
      <c r="B108" s="7" t="str">
        <f>'5.2 Calc│VTS'!B108</f>
        <v xml:space="preserve">SharePoint Upgrade </v>
      </c>
      <c r="C108" s="7" t="str">
        <f>'5.2 Calc│VTS'!C108</f>
        <v>APA</v>
      </c>
      <c r="D108" s="7">
        <f>'5.0 Calc│Forecast Projects'!F108</f>
        <v>2016</v>
      </c>
      <c r="E108" s="7">
        <f t="shared" si="2"/>
        <v>1.0350553505535056</v>
      </c>
      <c r="G108" s="23">
        <f>'5.2 Calc│VTS'!G108*$E108</f>
        <v>2.6365081045318369E-2</v>
      </c>
      <c r="H108" s="23">
        <f>'5.2 Calc│VTS'!H108*$E108</f>
        <v>0</v>
      </c>
      <c r="I108" s="23">
        <f>'5.2 Calc│VTS'!I108*$E108</f>
        <v>0</v>
      </c>
      <c r="J108" s="23">
        <f>'5.2 Calc│VTS'!J108*$E108</f>
        <v>0</v>
      </c>
      <c r="K108" s="23">
        <f>'5.2 Calc│VTS'!K108*$E108</f>
        <v>0</v>
      </c>
    </row>
    <row r="109" spans="1:11" x14ac:dyDescent="0.25">
      <c r="A109" s="7">
        <f>'5.0 Calc│Forecast Projects'!A109</f>
        <v>97</v>
      </c>
      <c r="B109" s="7" t="str">
        <f>'5.2 Calc│VTS'!B109</f>
        <v xml:space="preserve">eForm Digitisation </v>
      </c>
      <c r="C109" s="7" t="str">
        <f>'5.2 Calc│VTS'!C109</f>
        <v>APA</v>
      </c>
      <c r="D109" s="7">
        <f>'5.0 Calc│Forecast Projects'!F109</f>
        <v>2016</v>
      </c>
      <c r="E109" s="7">
        <f t="shared" ref="E109:E140" si="3">IFERROR(1/HLOOKUP($D109,inflation,3),0)</f>
        <v>1.0350553505535056</v>
      </c>
      <c r="G109" s="23">
        <f>'5.2 Calc│VTS'!G109*$E109</f>
        <v>0</v>
      </c>
      <c r="H109" s="23">
        <f>'5.2 Calc│VTS'!H109*$E109</f>
        <v>0</v>
      </c>
      <c r="I109" s="23">
        <f>'5.2 Calc│VTS'!I109*$E109</f>
        <v>0.17386522255930079</v>
      </c>
      <c r="J109" s="23">
        <f>'5.2 Calc│VTS'!J109*$E109</f>
        <v>0.44854832668785588</v>
      </c>
      <c r="K109" s="23">
        <f>'5.2 Calc│VTS'!K109*$E109</f>
        <v>0</v>
      </c>
    </row>
    <row r="110" spans="1:11" x14ac:dyDescent="0.25">
      <c r="A110" s="7">
        <f>'5.0 Calc│Forecast Projects'!A110</f>
        <v>98</v>
      </c>
      <c r="B110" s="7" t="str">
        <f>'5.2 Calc│VTS'!B110</f>
        <v xml:space="preserve">Historian Upgrade - version 2012 to 2015 </v>
      </c>
      <c r="C110" s="7" t="str">
        <f>'5.2 Calc│VTS'!C110</f>
        <v>APA</v>
      </c>
      <c r="D110" s="7">
        <f>'5.0 Calc│Forecast Projects'!F110</f>
        <v>2016</v>
      </c>
      <c r="E110" s="7">
        <f t="shared" si="3"/>
        <v>1.0350553505535056</v>
      </c>
      <c r="G110" s="23">
        <f>'5.2 Calc│VTS'!G110*$E110</f>
        <v>0</v>
      </c>
      <c r="H110" s="23">
        <f>'5.2 Calc│VTS'!H110*$E110</f>
        <v>0</v>
      </c>
      <c r="I110" s="23">
        <f>'5.2 Calc│VTS'!I110*$E110</f>
        <v>0</v>
      </c>
      <c r="J110" s="23">
        <f>'5.2 Calc│VTS'!J110*$E110</f>
        <v>0</v>
      </c>
      <c r="K110" s="23">
        <f>'5.2 Calc│VTS'!K110*$E110</f>
        <v>0</v>
      </c>
    </row>
    <row r="111" spans="1:11" x14ac:dyDescent="0.25">
      <c r="A111" s="7">
        <f>'5.0 Calc│Forecast Projects'!A111</f>
        <v>99</v>
      </c>
      <c r="B111" s="7" t="str">
        <f>'5.2 Calc│VTS'!B111</f>
        <v xml:space="preserve">Hazardous Area Platform </v>
      </c>
      <c r="C111" s="7" t="str">
        <f>'5.2 Calc│VTS'!C111</f>
        <v>APA</v>
      </c>
      <c r="D111" s="7">
        <f>'5.0 Calc│Forecast Projects'!F111</f>
        <v>2016</v>
      </c>
      <c r="E111" s="7">
        <f t="shared" si="3"/>
        <v>1.0350553505535056</v>
      </c>
      <c r="G111" s="23">
        <f>'5.2 Calc│VTS'!G111*$E111</f>
        <v>0.16790471245733984</v>
      </c>
      <c r="H111" s="23">
        <f>'5.2 Calc│VTS'!H111*$E111</f>
        <v>0</v>
      </c>
      <c r="I111" s="23">
        <f>'5.2 Calc│VTS'!I111*$E111</f>
        <v>0</v>
      </c>
      <c r="J111" s="23">
        <f>'5.2 Calc│VTS'!J111*$E111</f>
        <v>0</v>
      </c>
      <c r="K111" s="23">
        <f>'5.2 Calc│VTS'!K111*$E111</f>
        <v>0</v>
      </c>
    </row>
    <row r="112" spans="1:11" x14ac:dyDescent="0.25">
      <c r="A112" s="7">
        <f>'5.0 Calc│Forecast Projects'!A112</f>
        <v>100</v>
      </c>
      <c r="B112" s="7" t="str">
        <f>'5.2 Calc│VTS'!B112</f>
        <v xml:space="preserve">PPM Refresh </v>
      </c>
      <c r="C112" s="7" t="str">
        <f>'5.2 Calc│VTS'!C112</f>
        <v>APA</v>
      </c>
      <c r="D112" s="7">
        <f>'5.0 Calc│Forecast Projects'!F112</f>
        <v>2016</v>
      </c>
      <c r="E112" s="7">
        <f t="shared" si="3"/>
        <v>1.0350553505535056</v>
      </c>
      <c r="G112" s="23">
        <f>'5.2 Calc│VTS'!G112*$E112</f>
        <v>0.32445536885309867</v>
      </c>
      <c r="H112" s="23">
        <f>'5.2 Calc│VTS'!H112*$E112</f>
        <v>0</v>
      </c>
      <c r="I112" s="23">
        <f>'5.2 Calc│VTS'!I112*$E112</f>
        <v>0</v>
      </c>
      <c r="J112" s="23">
        <f>'5.2 Calc│VTS'!J112*$E112</f>
        <v>0</v>
      </c>
      <c r="K112" s="23">
        <f>'5.2 Calc│VTS'!K112*$E112</f>
        <v>0</v>
      </c>
    </row>
    <row r="113" spans="1:11" x14ac:dyDescent="0.25">
      <c r="A113" s="7">
        <f>'5.0 Calc│Forecast Projects'!A113</f>
        <v>101</v>
      </c>
      <c r="B113" s="7" t="str">
        <f>'5.2 Calc│VTS'!B113</f>
        <v xml:space="preserve">BizTalk Upgrade FY2018 </v>
      </c>
      <c r="C113" s="7" t="str">
        <f>'5.2 Calc│VTS'!C113</f>
        <v>APA</v>
      </c>
      <c r="D113" s="7">
        <f>'5.0 Calc│Forecast Projects'!F113</f>
        <v>2016</v>
      </c>
      <c r="E113" s="7">
        <f t="shared" si="3"/>
        <v>1.0350553505535056</v>
      </c>
      <c r="G113" s="23">
        <f>'5.2 Calc│VTS'!G113*$E113</f>
        <v>0</v>
      </c>
      <c r="H113" s="23">
        <f>'5.2 Calc│VTS'!H113*$E113</f>
        <v>6.5415491503723042E-2</v>
      </c>
      <c r="I113" s="23">
        <f>'5.2 Calc│VTS'!I113*$E113</f>
        <v>7.2561037512560544E-2</v>
      </c>
      <c r="J113" s="23">
        <f>'5.2 Calc│VTS'!J113*$E113</f>
        <v>0</v>
      </c>
      <c r="K113" s="23">
        <f>'5.2 Calc│VTS'!K113*$E113</f>
        <v>0</v>
      </c>
    </row>
    <row r="114" spans="1:11" x14ac:dyDescent="0.25">
      <c r="A114" s="7">
        <f>'5.0 Calc│Forecast Projects'!A114</f>
        <v>102</v>
      </c>
      <c r="B114" s="7" t="str">
        <f>'5.2 Calc│VTS'!B114</f>
        <v xml:space="preserve">Automated Testing Tool </v>
      </c>
      <c r="C114" s="7" t="str">
        <f>'5.2 Calc│VTS'!C114</f>
        <v>APA</v>
      </c>
      <c r="D114" s="7">
        <f>'5.0 Calc│Forecast Projects'!F114</f>
        <v>2016</v>
      </c>
      <c r="E114" s="7">
        <f t="shared" si="3"/>
        <v>1.0350553505535056</v>
      </c>
      <c r="G114" s="23">
        <f>'5.2 Calc│VTS'!G114*$E114</f>
        <v>6.8374102148768642E-2</v>
      </c>
      <c r="H114" s="23">
        <f>'5.2 Calc│VTS'!H114*$E114</f>
        <v>0</v>
      </c>
      <c r="I114" s="23">
        <f>'5.2 Calc│VTS'!I114*$E114</f>
        <v>0</v>
      </c>
      <c r="J114" s="23">
        <f>'5.2 Calc│VTS'!J114*$E114</f>
        <v>0</v>
      </c>
      <c r="K114" s="23">
        <f>'5.2 Calc│VTS'!K114*$E114</f>
        <v>0</v>
      </c>
    </row>
    <row r="115" spans="1:11" x14ac:dyDescent="0.25">
      <c r="A115" s="7">
        <f>'5.0 Calc│Forecast Projects'!A115</f>
        <v>103</v>
      </c>
      <c r="B115" s="7" t="str">
        <f>'5.2 Calc│VTS'!B115</f>
        <v xml:space="preserve">Code Management Software </v>
      </c>
      <c r="C115" s="7" t="str">
        <f>'5.2 Calc│VTS'!C115</f>
        <v>APA</v>
      </c>
      <c r="D115" s="7">
        <f>'5.0 Calc│Forecast Projects'!F115</f>
        <v>2016</v>
      </c>
      <c r="E115" s="7">
        <f t="shared" si="3"/>
        <v>1.0350553505535056</v>
      </c>
      <c r="G115" s="23">
        <f>'5.2 Calc│VTS'!G115*$E115</f>
        <v>9.7978018365394104E-2</v>
      </c>
      <c r="H115" s="23">
        <f>'5.2 Calc│VTS'!H115*$E115</f>
        <v>0</v>
      </c>
      <c r="I115" s="23">
        <f>'5.2 Calc│VTS'!I115*$E115</f>
        <v>0</v>
      </c>
      <c r="J115" s="23">
        <f>'5.2 Calc│VTS'!J115*$E115</f>
        <v>0</v>
      </c>
      <c r="K115" s="23">
        <f>'5.2 Calc│VTS'!K115*$E115</f>
        <v>0</v>
      </c>
    </row>
    <row r="116" spans="1:11" x14ac:dyDescent="0.25">
      <c r="A116" s="7">
        <f>'5.0 Calc│Forecast Projects'!A116</f>
        <v>104</v>
      </c>
      <c r="B116" s="7" t="str">
        <f>'5.2 Calc│VTS'!B116</f>
        <v xml:space="preserve">CRM Upgrade </v>
      </c>
      <c r="C116" s="7" t="str">
        <f>'5.2 Calc│VTS'!C116</f>
        <v>APA</v>
      </c>
      <c r="D116" s="7">
        <f>'5.0 Calc│Forecast Projects'!F116</f>
        <v>2012</v>
      </c>
      <c r="E116" s="7">
        <f t="shared" si="3"/>
        <v>1.0999999999999999</v>
      </c>
      <c r="G116" s="23">
        <f>'5.2 Calc│VTS'!G116*$E116</f>
        <v>0.16185380165059401</v>
      </c>
      <c r="H116" s="23">
        <f>'5.2 Calc│VTS'!H116*$E116</f>
        <v>6.7868232974500021E-3</v>
      </c>
      <c r="I116" s="23">
        <f>'5.2 Calc│VTS'!I116*$E116</f>
        <v>0</v>
      </c>
      <c r="J116" s="23">
        <f>'5.2 Calc│VTS'!J116*$E116</f>
        <v>0</v>
      </c>
      <c r="K116" s="23">
        <f>'5.2 Calc│VTS'!K116*$E116</f>
        <v>0</v>
      </c>
    </row>
    <row r="117" spans="1:11" x14ac:dyDescent="0.25">
      <c r="A117" s="7">
        <f>'5.0 Calc│Forecast Projects'!A117</f>
        <v>105</v>
      </c>
      <c r="B117" s="7" t="str">
        <f>'5.2 Calc│VTS'!B117</f>
        <v xml:space="preserve">X-Info Aware Version 2 </v>
      </c>
      <c r="C117" s="7" t="str">
        <f>'5.2 Calc│VTS'!C117</f>
        <v>APA</v>
      </c>
      <c r="D117" s="7">
        <f>'5.0 Calc│Forecast Projects'!F117</f>
        <v>2016</v>
      </c>
      <c r="E117" s="7">
        <f t="shared" si="3"/>
        <v>1.0350553505535056</v>
      </c>
      <c r="G117" s="23">
        <f>'5.2 Calc│VTS'!G117*$E117</f>
        <v>4.6514083906464651E-2</v>
      </c>
      <c r="H117" s="23">
        <f>'5.2 Calc│VTS'!H117*$E117</f>
        <v>0</v>
      </c>
      <c r="I117" s="23">
        <f>'5.2 Calc│VTS'!I117*$E117</f>
        <v>0</v>
      </c>
      <c r="J117" s="23">
        <f>'5.2 Calc│VTS'!J117*$E117</f>
        <v>0</v>
      </c>
      <c r="K117" s="23">
        <f>'5.2 Calc│VTS'!K117*$E117</f>
        <v>0</v>
      </c>
    </row>
    <row r="118" spans="1:11" x14ac:dyDescent="0.25">
      <c r="A118" s="7">
        <f>'5.0 Calc│Forecast Projects'!A118</f>
        <v>106</v>
      </c>
      <c r="B118" s="7" t="str">
        <f>'5.2 Calc│VTS'!B118</f>
        <v xml:space="preserve">Supplier Qualification and Compliance </v>
      </c>
      <c r="C118" s="7" t="str">
        <f>'5.2 Calc│VTS'!C118</f>
        <v>APA</v>
      </c>
      <c r="D118" s="7">
        <f>'5.0 Calc│Forecast Projects'!F118</f>
        <v>2016</v>
      </c>
      <c r="E118" s="7">
        <f t="shared" si="3"/>
        <v>1.0350553505535056</v>
      </c>
      <c r="G118" s="23">
        <f>'5.2 Calc│VTS'!G118*$E118</f>
        <v>7.5473613906850506E-2</v>
      </c>
      <c r="H118" s="23">
        <f>'5.2 Calc│VTS'!H118*$E118</f>
        <v>2.006810964858385E-2</v>
      </c>
      <c r="I118" s="23">
        <f>'5.2 Calc│VTS'!I118*$E118</f>
        <v>0</v>
      </c>
      <c r="J118" s="23">
        <f>'5.2 Calc│VTS'!J118*$E118</f>
        <v>0</v>
      </c>
      <c r="K118" s="23">
        <f>'5.2 Calc│VTS'!K118*$E118</f>
        <v>0</v>
      </c>
    </row>
    <row r="119" spans="1:11" x14ac:dyDescent="0.25">
      <c r="A119" s="7">
        <f>'5.0 Calc│Forecast Projects'!A119</f>
        <v>107</v>
      </c>
      <c r="B119" s="7" t="str">
        <f>'5.2 Calc│VTS'!B119</f>
        <v xml:space="preserve">Oracle eBS Upgrade to 12.2 </v>
      </c>
      <c r="C119" s="7" t="str">
        <f>'5.2 Calc│VTS'!C119</f>
        <v>APA</v>
      </c>
      <c r="D119" s="7">
        <f>'5.0 Calc│Forecast Projects'!F119</f>
        <v>2016</v>
      </c>
      <c r="E119" s="7">
        <f t="shared" si="3"/>
        <v>1.0350553505535056</v>
      </c>
      <c r="G119" s="23">
        <f>'5.2 Calc│VTS'!G119*$E119</f>
        <v>2.8888750718692562E-2</v>
      </c>
      <c r="H119" s="23">
        <f>'5.2 Calc│VTS'!H119*$E119</f>
        <v>0.13802802262932176</v>
      </c>
      <c r="I119" s="23">
        <f>'5.2 Calc│VTS'!I119*$E119</f>
        <v>0</v>
      </c>
      <c r="J119" s="23">
        <f>'5.2 Calc│VTS'!J119*$E119</f>
        <v>0</v>
      </c>
      <c r="K119" s="23">
        <f>'5.2 Calc│VTS'!K119*$E119</f>
        <v>0</v>
      </c>
    </row>
    <row r="120" spans="1:11" x14ac:dyDescent="0.25">
      <c r="A120" s="7">
        <f>'5.0 Calc│Forecast Projects'!A120</f>
        <v>108</v>
      </c>
      <c r="B120" s="7" t="str">
        <f>'5.2 Calc│VTS'!B120</f>
        <v xml:space="preserve">BizTalk System Upgrade 2020 </v>
      </c>
      <c r="C120" s="7" t="str">
        <f>'5.2 Calc│VTS'!C120</f>
        <v>APA</v>
      </c>
      <c r="D120" s="7">
        <f>'5.0 Calc│Forecast Projects'!F120</f>
        <v>2016</v>
      </c>
      <c r="E120" s="7">
        <f t="shared" si="3"/>
        <v>1.0350553505535056</v>
      </c>
      <c r="G120" s="23">
        <f>'5.2 Calc│VTS'!G120*$E120</f>
        <v>0</v>
      </c>
      <c r="H120" s="23">
        <f>'5.2 Calc│VTS'!H120*$E120</f>
        <v>6.5415491503723042E-2</v>
      </c>
      <c r="I120" s="23">
        <f>'5.2 Calc│VTS'!I120*$E120</f>
        <v>7.2561037512560544E-2</v>
      </c>
      <c r="J120" s="23">
        <f>'5.2 Calc│VTS'!J120*$E120</f>
        <v>0</v>
      </c>
      <c r="K120" s="23">
        <f>'5.2 Calc│VTS'!K120*$E120</f>
        <v>0</v>
      </c>
    </row>
    <row r="121" spans="1:11" x14ac:dyDescent="0.25">
      <c r="A121" s="7">
        <f>'5.0 Calc│Forecast Projects'!A121</f>
        <v>109</v>
      </c>
      <c r="B121" s="7" t="str">
        <f>'5.2 Calc│VTS'!B121</f>
        <v>Applications Renewal</v>
      </c>
      <c r="C121" s="7" t="str">
        <f>'5.2 Calc│VTS'!C121</f>
        <v>APA</v>
      </c>
      <c r="D121" s="7">
        <f>'5.0 Calc│Forecast Projects'!F121</f>
        <v>2016</v>
      </c>
      <c r="E121" s="7">
        <f t="shared" si="3"/>
        <v>1.0350553505535056</v>
      </c>
      <c r="G121" s="23">
        <f>'5.2 Calc│VTS'!G121*$E121</f>
        <v>0.74624734836212681</v>
      </c>
      <c r="H121" s="23">
        <f>'5.2 Calc│VTS'!H121*$E121</f>
        <v>0.93226842650457009</v>
      </c>
      <c r="I121" s="23">
        <f>'5.2 Calc│VTS'!I121*$E121</f>
        <v>0.74624734836212681</v>
      </c>
      <c r="J121" s="23">
        <f>'5.2 Calc│VTS'!J121*$E121</f>
        <v>0.93226842650457009</v>
      </c>
      <c r="K121" s="23">
        <f>'5.2 Calc│VTS'!K121*$E121</f>
        <v>0.74624734836212681</v>
      </c>
    </row>
    <row r="122" spans="1:11" x14ac:dyDescent="0.25">
      <c r="A122" s="7">
        <f>'5.0 Calc│Forecast Projects'!A122</f>
        <v>110</v>
      </c>
      <c r="B122" s="7" t="str">
        <f>'5.2 Calc│VTS'!B122</f>
        <v>Infrastructure Renewal</v>
      </c>
      <c r="C122" s="7" t="str">
        <f>'5.2 Calc│VTS'!C122</f>
        <v>APA</v>
      </c>
      <c r="D122" s="7">
        <f>'5.0 Calc│Forecast Projects'!F122</f>
        <v>2016</v>
      </c>
      <c r="E122" s="7">
        <f t="shared" si="3"/>
        <v>1.0350553505535056</v>
      </c>
      <c r="G122" s="23">
        <f>'5.2 Calc│VTS'!G122*$E122</f>
        <v>0.243341526639824</v>
      </c>
      <c r="H122" s="23">
        <f>'5.2 Calc│VTS'!H122*$E122</f>
        <v>8.1113842213274667E-2</v>
      </c>
      <c r="I122" s="23">
        <f>'5.2 Calc│VTS'!I122*$E122</f>
        <v>8.1113842213274667E-2</v>
      </c>
      <c r="J122" s="23">
        <f>'5.2 Calc│VTS'!J122*$E122</f>
        <v>8.1113842213274667E-2</v>
      </c>
      <c r="K122" s="23">
        <f>'5.2 Calc│VTS'!K122*$E122</f>
        <v>0</v>
      </c>
    </row>
    <row r="123" spans="1:11" x14ac:dyDescent="0.25">
      <c r="A123" s="7">
        <f>'5.0 Calc│Forecast Projects'!A123</f>
        <v>111</v>
      </c>
      <c r="B123" s="7" t="str">
        <f>'5.2 Calc│VTS'!B123</f>
        <v>Dandenong Relocation</v>
      </c>
      <c r="C123" s="7" t="str">
        <f>'5.2 Calc│VTS'!C123</f>
        <v>APA</v>
      </c>
      <c r="D123" s="7">
        <f>'5.0 Calc│Forecast Projects'!F123</f>
        <v>2016</v>
      </c>
      <c r="E123" s="7">
        <f t="shared" si="3"/>
        <v>1.0350553505535056</v>
      </c>
      <c r="G123" s="23">
        <f>'5.2 Calc│VTS'!G123*$E123</f>
        <v>0</v>
      </c>
      <c r="H123" s="23">
        <f>'5.2 Calc│VTS'!H123*$E123</f>
        <v>0</v>
      </c>
      <c r="I123" s="23">
        <f>'5.2 Calc│VTS'!I123*$E123</f>
        <v>0</v>
      </c>
      <c r="J123" s="23">
        <f>'5.2 Calc│VTS'!J123*$E123</f>
        <v>0</v>
      </c>
      <c r="K123" s="23">
        <f>'5.2 Calc│VTS'!K123*$E123</f>
        <v>0</v>
      </c>
    </row>
    <row r="124" spans="1:11" x14ac:dyDescent="0.25">
      <c r="A124" s="7" t="str">
        <f>'5.0 Calc│Forecast Projects'!A124</f>
        <v>-</v>
      </c>
      <c r="B124" s="7" t="str">
        <f>'5.2 Calc│VTS'!B124</f>
        <v/>
      </c>
      <c r="C124" s="7" t="str">
        <f>'5.2 Calc│VTS'!C124</f>
        <v>-</v>
      </c>
      <c r="D124" s="7">
        <f>'5.0 Calc│Forecast Projects'!F124</f>
        <v>2016</v>
      </c>
      <c r="E124" s="7">
        <f t="shared" si="3"/>
        <v>1.0350553505535056</v>
      </c>
      <c r="G124" s="23">
        <f>'5.2 Calc│VTS'!G124*$E124</f>
        <v>0</v>
      </c>
      <c r="H124" s="23">
        <f>'5.2 Calc│VTS'!H124*$E124</f>
        <v>0</v>
      </c>
      <c r="I124" s="23">
        <f>'5.2 Calc│VTS'!I124*$E124</f>
        <v>0</v>
      </c>
      <c r="J124" s="23">
        <f>'5.2 Calc│VTS'!J124*$E124</f>
        <v>0</v>
      </c>
      <c r="K124" s="23">
        <f>'5.2 Calc│VTS'!K124*$E124</f>
        <v>0</v>
      </c>
    </row>
    <row r="125" spans="1:11" x14ac:dyDescent="0.25">
      <c r="A125" s="7" t="str">
        <f>'5.0 Calc│Forecast Projects'!A125</f>
        <v>-</v>
      </c>
      <c r="B125" s="7" t="str">
        <f>'5.2 Calc│VTS'!B125</f>
        <v/>
      </c>
      <c r="C125" s="7" t="str">
        <f>'5.2 Calc│VTS'!C125</f>
        <v>-</v>
      </c>
      <c r="D125" s="7">
        <f>'5.0 Calc│Forecast Projects'!F125</f>
        <v>2016</v>
      </c>
      <c r="E125" s="7">
        <f t="shared" si="3"/>
        <v>1.0350553505535056</v>
      </c>
      <c r="G125" s="23">
        <f>'5.2 Calc│VTS'!G125*$E125</f>
        <v>0</v>
      </c>
      <c r="H125" s="23">
        <f>'5.2 Calc│VTS'!H125*$E125</f>
        <v>0</v>
      </c>
      <c r="I125" s="23">
        <f>'5.2 Calc│VTS'!I125*$E125</f>
        <v>0</v>
      </c>
      <c r="J125" s="23">
        <f>'5.2 Calc│VTS'!J125*$E125</f>
        <v>0</v>
      </c>
      <c r="K125" s="23">
        <f>'5.2 Calc│VTS'!K125*$E125</f>
        <v>0</v>
      </c>
    </row>
    <row r="126" spans="1:11" x14ac:dyDescent="0.25">
      <c r="A126" s="7" t="str">
        <f>'5.0 Calc│Forecast Projects'!A126</f>
        <v>-</v>
      </c>
      <c r="B126" s="7" t="str">
        <f>'5.2 Calc│VTS'!B126</f>
        <v/>
      </c>
      <c r="C126" s="7" t="str">
        <f>'5.2 Calc│VTS'!C126</f>
        <v>-</v>
      </c>
      <c r="D126" s="7">
        <f>'5.0 Calc│Forecast Projects'!F126</f>
        <v>2016</v>
      </c>
      <c r="E126" s="7">
        <f t="shared" si="3"/>
        <v>1.0350553505535056</v>
      </c>
      <c r="G126" s="23">
        <f>'5.2 Calc│VTS'!G126*$E126</f>
        <v>0</v>
      </c>
      <c r="H126" s="23">
        <f>'5.2 Calc│VTS'!H126*$E126</f>
        <v>0</v>
      </c>
      <c r="I126" s="23">
        <f>'5.2 Calc│VTS'!I126*$E126</f>
        <v>0</v>
      </c>
      <c r="J126" s="23">
        <f>'5.2 Calc│VTS'!J126*$E126</f>
        <v>0</v>
      </c>
      <c r="K126" s="23">
        <f>'5.2 Calc│VTS'!K126*$E126</f>
        <v>0</v>
      </c>
    </row>
    <row r="127" spans="1:11" x14ac:dyDescent="0.25">
      <c r="A127" s="7" t="str">
        <f>'5.0 Calc│Forecast Projects'!A127</f>
        <v>-</v>
      </c>
      <c r="B127" s="7" t="str">
        <f>'5.2 Calc│VTS'!B127</f>
        <v/>
      </c>
      <c r="C127" s="7" t="str">
        <f>'5.2 Calc│VTS'!C127</f>
        <v>-</v>
      </c>
      <c r="D127" s="7">
        <f>'5.0 Calc│Forecast Projects'!F127</f>
        <v>2016</v>
      </c>
      <c r="E127" s="7">
        <f t="shared" si="3"/>
        <v>1.0350553505535056</v>
      </c>
      <c r="G127" s="23">
        <f>'5.2 Calc│VTS'!G127*$E127</f>
        <v>0</v>
      </c>
      <c r="H127" s="23">
        <f>'5.2 Calc│VTS'!H127*$E127</f>
        <v>0</v>
      </c>
      <c r="I127" s="23">
        <f>'5.2 Calc│VTS'!I127*$E127</f>
        <v>0</v>
      </c>
      <c r="J127" s="23">
        <f>'5.2 Calc│VTS'!J127*$E127</f>
        <v>0</v>
      </c>
      <c r="K127" s="23">
        <f>'5.2 Calc│VTS'!K127*$E127</f>
        <v>0</v>
      </c>
    </row>
    <row r="128" spans="1:11" x14ac:dyDescent="0.25">
      <c r="A128" s="7" t="str">
        <f>'5.0 Calc│Forecast Projects'!A128</f>
        <v>-</v>
      </c>
      <c r="B128" s="7" t="str">
        <f>'5.2 Calc│VTS'!B128</f>
        <v/>
      </c>
      <c r="C128" s="7" t="str">
        <f>'5.2 Calc│VTS'!C128</f>
        <v>-</v>
      </c>
      <c r="D128" s="7">
        <f>'5.0 Calc│Forecast Projects'!F128</f>
        <v>2016</v>
      </c>
      <c r="E128" s="7">
        <f t="shared" si="3"/>
        <v>1.0350553505535056</v>
      </c>
      <c r="G128" s="23">
        <f>'5.2 Calc│VTS'!G128*$E128</f>
        <v>0</v>
      </c>
      <c r="H128" s="23">
        <f>'5.2 Calc│VTS'!H128*$E128</f>
        <v>0</v>
      </c>
      <c r="I128" s="23">
        <f>'5.2 Calc│VTS'!I128*$E128</f>
        <v>0</v>
      </c>
      <c r="J128" s="23">
        <f>'5.2 Calc│VTS'!J128*$E128</f>
        <v>0</v>
      </c>
      <c r="K128" s="23">
        <f>'5.2 Calc│VTS'!K128*$E128</f>
        <v>0</v>
      </c>
    </row>
    <row r="129" spans="1:11" x14ac:dyDescent="0.25">
      <c r="A129" s="7" t="str">
        <f>'5.0 Calc│Forecast Projects'!A129</f>
        <v>-</v>
      </c>
      <c r="B129" s="7" t="str">
        <f>'5.2 Calc│VTS'!B129</f>
        <v/>
      </c>
      <c r="C129" s="7" t="str">
        <f>'5.2 Calc│VTS'!C129</f>
        <v>-</v>
      </c>
      <c r="D129" s="7">
        <f>'5.0 Calc│Forecast Projects'!F129</f>
        <v>2016</v>
      </c>
      <c r="E129" s="7">
        <f t="shared" si="3"/>
        <v>1.0350553505535056</v>
      </c>
      <c r="G129" s="23">
        <f>'5.2 Calc│VTS'!G129*$E129</f>
        <v>0</v>
      </c>
      <c r="H129" s="23">
        <f>'5.2 Calc│VTS'!H129*$E129</f>
        <v>0</v>
      </c>
      <c r="I129" s="23">
        <f>'5.2 Calc│VTS'!I129*$E129</f>
        <v>0</v>
      </c>
      <c r="J129" s="23">
        <f>'5.2 Calc│VTS'!J129*$E129</f>
        <v>0</v>
      </c>
      <c r="K129" s="23">
        <f>'5.2 Calc│VTS'!K129*$E129</f>
        <v>0</v>
      </c>
    </row>
    <row r="130" spans="1:11" x14ac:dyDescent="0.25">
      <c r="A130" s="7" t="str">
        <f>'5.0 Calc│Forecast Projects'!A130</f>
        <v>-</v>
      </c>
      <c r="B130" s="7" t="str">
        <f>'5.2 Calc│VTS'!B130</f>
        <v/>
      </c>
      <c r="C130" s="7" t="str">
        <f>'5.2 Calc│VTS'!C130</f>
        <v>-</v>
      </c>
      <c r="D130" s="7">
        <f>'5.0 Calc│Forecast Projects'!F130</f>
        <v>2016</v>
      </c>
      <c r="E130" s="7">
        <f t="shared" si="3"/>
        <v>1.0350553505535056</v>
      </c>
      <c r="G130" s="23">
        <f>'5.2 Calc│VTS'!G130*$E130</f>
        <v>0</v>
      </c>
      <c r="H130" s="23">
        <f>'5.2 Calc│VTS'!H130*$E130</f>
        <v>0</v>
      </c>
      <c r="I130" s="23">
        <f>'5.2 Calc│VTS'!I130*$E130</f>
        <v>0</v>
      </c>
      <c r="J130" s="23">
        <f>'5.2 Calc│VTS'!J130*$E130</f>
        <v>0</v>
      </c>
      <c r="K130" s="23">
        <f>'5.2 Calc│VTS'!K130*$E130</f>
        <v>0</v>
      </c>
    </row>
    <row r="131" spans="1:11" x14ac:dyDescent="0.25">
      <c r="A131" s="7" t="str">
        <f>'5.0 Calc│Forecast Projects'!A131</f>
        <v>-</v>
      </c>
      <c r="B131" s="7" t="str">
        <f>'5.2 Calc│VTS'!B131</f>
        <v/>
      </c>
      <c r="C131" s="7" t="str">
        <f>'5.2 Calc│VTS'!C131</f>
        <v>-</v>
      </c>
      <c r="D131" s="7">
        <f>'5.0 Calc│Forecast Projects'!F131</f>
        <v>2016</v>
      </c>
      <c r="E131" s="7">
        <f t="shared" si="3"/>
        <v>1.0350553505535056</v>
      </c>
      <c r="G131" s="23">
        <f>'5.2 Calc│VTS'!G131*$E131</f>
        <v>0</v>
      </c>
      <c r="H131" s="23">
        <f>'5.2 Calc│VTS'!H131*$E131</f>
        <v>0</v>
      </c>
      <c r="I131" s="23">
        <f>'5.2 Calc│VTS'!I131*$E131</f>
        <v>0</v>
      </c>
      <c r="J131" s="23">
        <f>'5.2 Calc│VTS'!J131*$E131</f>
        <v>0</v>
      </c>
      <c r="K131" s="23">
        <f>'5.2 Calc│VTS'!K131*$E131</f>
        <v>0</v>
      </c>
    </row>
    <row r="132" spans="1:11" x14ac:dyDescent="0.25">
      <c r="A132" s="7" t="str">
        <f>'5.0 Calc│Forecast Projects'!A132</f>
        <v>-</v>
      </c>
      <c r="B132" s="7" t="str">
        <f>'5.2 Calc│VTS'!B132</f>
        <v/>
      </c>
      <c r="C132" s="7" t="str">
        <f>'5.2 Calc│VTS'!C132</f>
        <v>-</v>
      </c>
      <c r="D132" s="7">
        <f>'5.0 Calc│Forecast Projects'!F132</f>
        <v>0</v>
      </c>
      <c r="E132" s="7">
        <f t="shared" si="3"/>
        <v>0</v>
      </c>
      <c r="G132" s="23">
        <f>'5.2 Calc│VTS'!G132*$E132</f>
        <v>0</v>
      </c>
      <c r="H132" s="23">
        <f>'5.2 Calc│VTS'!H132*$E132</f>
        <v>0</v>
      </c>
      <c r="I132" s="23">
        <f>'5.2 Calc│VTS'!I132*$E132</f>
        <v>0</v>
      </c>
      <c r="J132" s="23">
        <f>'5.2 Calc│VTS'!J132*$E132</f>
        <v>0</v>
      </c>
      <c r="K132" s="23">
        <f>'5.2 Calc│VTS'!K132*$E132</f>
        <v>0</v>
      </c>
    </row>
    <row r="133" spans="1:11" x14ac:dyDescent="0.25">
      <c r="A133" s="7" t="str">
        <f>'5.0 Calc│Forecast Projects'!A133</f>
        <v>-</v>
      </c>
      <c r="B133" s="7" t="str">
        <f>'5.2 Calc│VTS'!B133</f>
        <v/>
      </c>
      <c r="C133" s="7" t="str">
        <f>'5.2 Calc│VTS'!C133</f>
        <v>-</v>
      </c>
      <c r="D133" s="7">
        <f>'5.0 Calc│Forecast Projects'!F133</f>
        <v>0</v>
      </c>
      <c r="E133" s="7">
        <f t="shared" si="3"/>
        <v>0</v>
      </c>
      <c r="G133" s="23">
        <f>'5.2 Calc│VTS'!G133*$E133</f>
        <v>0</v>
      </c>
      <c r="H133" s="23">
        <f>'5.2 Calc│VTS'!H133*$E133</f>
        <v>0</v>
      </c>
      <c r="I133" s="23">
        <f>'5.2 Calc│VTS'!I133*$E133</f>
        <v>0</v>
      </c>
      <c r="J133" s="23">
        <f>'5.2 Calc│VTS'!J133*$E133</f>
        <v>0</v>
      </c>
      <c r="K133" s="23">
        <f>'5.2 Calc│VTS'!K133*$E133</f>
        <v>0</v>
      </c>
    </row>
    <row r="134" spans="1:11" x14ac:dyDescent="0.25">
      <c r="A134" s="7" t="str">
        <f>'5.0 Calc│Forecast Projects'!A134</f>
        <v>-</v>
      </c>
      <c r="B134" s="7" t="str">
        <f>'5.2 Calc│VTS'!B134</f>
        <v/>
      </c>
      <c r="C134" s="7" t="str">
        <f>'5.2 Calc│VTS'!C134</f>
        <v>-</v>
      </c>
      <c r="D134" s="7">
        <f>'5.0 Calc│Forecast Projects'!F134</f>
        <v>0</v>
      </c>
      <c r="E134" s="7">
        <f t="shared" si="3"/>
        <v>0</v>
      </c>
      <c r="G134" s="23">
        <f>'5.2 Calc│VTS'!G134*$E134</f>
        <v>0</v>
      </c>
      <c r="H134" s="23">
        <f>'5.2 Calc│VTS'!H134*$E134</f>
        <v>0</v>
      </c>
      <c r="I134" s="23">
        <f>'5.2 Calc│VTS'!I134*$E134</f>
        <v>0</v>
      </c>
      <c r="J134" s="23">
        <f>'5.2 Calc│VTS'!J134*$E134</f>
        <v>0</v>
      </c>
      <c r="K134" s="23">
        <f>'5.2 Calc│VTS'!K134*$E134</f>
        <v>0</v>
      </c>
    </row>
    <row r="135" spans="1:11" x14ac:dyDescent="0.25">
      <c r="A135" s="7" t="str">
        <f>'5.0 Calc│Forecast Projects'!A135</f>
        <v>-</v>
      </c>
      <c r="B135" s="7" t="str">
        <f>'5.2 Calc│VTS'!B135</f>
        <v/>
      </c>
      <c r="C135" s="7" t="str">
        <f>'5.2 Calc│VTS'!C135</f>
        <v>-</v>
      </c>
      <c r="D135" s="7">
        <f>'5.0 Calc│Forecast Projects'!F135</f>
        <v>0</v>
      </c>
      <c r="E135" s="7">
        <f t="shared" si="3"/>
        <v>0</v>
      </c>
      <c r="G135" s="23">
        <f>'5.2 Calc│VTS'!G135*$E135</f>
        <v>0</v>
      </c>
      <c r="H135" s="23">
        <f>'5.2 Calc│VTS'!H135*$E135</f>
        <v>0</v>
      </c>
      <c r="I135" s="23">
        <f>'5.2 Calc│VTS'!I135*$E135</f>
        <v>0</v>
      </c>
      <c r="J135" s="23">
        <f>'5.2 Calc│VTS'!J135*$E135</f>
        <v>0</v>
      </c>
      <c r="K135" s="23">
        <f>'5.2 Calc│VTS'!K135*$E135</f>
        <v>0</v>
      </c>
    </row>
    <row r="136" spans="1:11" x14ac:dyDescent="0.25">
      <c r="A136" s="7" t="str">
        <f>'5.0 Calc│Forecast Projects'!A136</f>
        <v>-</v>
      </c>
      <c r="B136" s="7" t="str">
        <f>'5.2 Calc│VTS'!B136</f>
        <v/>
      </c>
      <c r="C136" s="7" t="str">
        <f>'5.2 Calc│VTS'!C136</f>
        <v>-</v>
      </c>
      <c r="D136" s="7">
        <f>'5.0 Calc│Forecast Projects'!F136</f>
        <v>0</v>
      </c>
      <c r="E136" s="7">
        <f t="shared" si="3"/>
        <v>0</v>
      </c>
      <c r="G136" s="23">
        <f>'5.2 Calc│VTS'!G136*$E136</f>
        <v>0</v>
      </c>
      <c r="H136" s="23">
        <f>'5.2 Calc│VTS'!H136*$E136</f>
        <v>0</v>
      </c>
      <c r="I136" s="23">
        <f>'5.2 Calc│VTS'!I136*$E136</f>
        <v>0</v>
      </c>
      <c r="J136" s="23">
        <f>'5.2 Calc│VTS'!J136*$E136</f>
        <v>0</v>
      </c>
      <c r="K136" s="23">
        <f>'5.2 Calc│VTS'!K136*$E136</f>
        <v>0</v>
      </c>
    </row>
    <row r="137" spans="1:11" x14ac:dyDescent="0.25">
      <c r="A137" s="7" t="str">
        <f>'5.0 Calc│Forecast Projects'!A137</f>
        <v>-</v>
      </c>
      <c r="B137" s="7" t="str">
        <f>'5.2 Calc│VTS'!B137</f>
        <v/>
      </c>
      <c r="C137" s="7" t="str">
        <f>'5.2 Calc│VTS'!C137</f>
        <v>-</v>
      </c>
      <c r="D137" s="7">
        <f>'5.0 Calc│Forecast Projects'!F137</f>
        <v>0</v>
      </c>
      <c r="E137" s="7">
        <f t="shared" si="3"/>
        <v>0</v>
      </c>
      <c r="G137" s="23">
        <f>'5.2 Calc│VTS'!G137*$E137</f>
        <v>0</v>
      </c>
      <c r="H137" s="23">
        <f>'5.2 Calc│VTS'!H137*$E137</f>
        <v>0</v>
      </c>
      <c r="I137" s="23">
        <f>'5.2 Calc│VTS'!I137*$E137</f>
        <v>0</v>
      </c>
      <c r="J137" s="23">
        <f>'5.2 Calc│VTS'!J137*$E137</f>
        <v>0</v>
      </c>
      <c r="K137" s="23">
        <f>'5.2 Calc│VTS'!K137*$E137</f>
        <v>0</v>
      </c>
    </row>
    <row r="138" spans="1:11" x14ac:dyDescent="0.25">
      <c r="A138" s="7" t="str">
        <f>'5.0 Calc│Forecast Projects'!A138</f>
        <v>-</v>
      </c>
      <c r="B138" s="7" t="str">
        <f>'5.2 Calc│VTS'!B138</f>
        <v/>
      </c>
      <c r="C138" s="7" t="str">
        <f>'5.2 Calc│VTS'!C138</f>
        <v>-</v>
      </c>
      <c r="D138" s="7">
        <f>'5.0 Calc│Forecast Projects'!F138</f>
        <v>0</v>
      </c>
      <c r="E138" s="7">
        <f t="shared" si="3"/>
        <v>0</v>
      </c>
      <c r="G138" s="23">
        <f>'5.2 Calc│VTS'!G138*$E138</f>
        <v>0</v>
      </c>
      <c r="H138" s="23">
        <f>'5.2 Calc│VTS'!H138*$E138</f>
        <v>0</v>
      </c>
      <c r="I138" s="23">
        <f>'5.2 Calc│VTS'!I138*$E138</f>
        <v>0</v>
      </c>
      <c r="J138" s="23">
        <f>'5.2 Calc│VTS'!J138*$E138</f>
        <v>0</v>
      </c>
      <c r="K138" s="23">
        <f>'5.2 Calc│VTS'!K138*$E138</f>
        <v>0</v>
      </c>
    </row>
    <row r="139" spans="1:11" x14ac:dyDescent="0.25">
      <c r="A139" s="7" t="str">
        <f>'5.0 Calc│Forecast Projects'!A139</f>
        <v>-</v>
      </c>
      <c r="B139" s="7" t="str">
        <f>'5.2 Calc│VTS'!B139</f>
        <v/>
      </c>
      <c r="C139" s="7" t="str">
        <f>'5.2 Calc│VTS'!C139</f>
        <v>-</v>
      </c>
      <c r="D139" s="7">
        <f>'5.0 Calc│Forecast Projects'!F139</f>
        <v>0</v>
      </c>
      <c r="E139" s="7">
        <f t="shared" si="3"/>
        <v>0</v>
      </c>
      <c r="G139" s="23">
        <f>'5.2 Calc│VTS'!G139*$E139</f>
        <v>0</v>
      </c>
      <c r="H139" s="23">
        <f>'5.2 Calc│VTS'!H139*$E139</f>
        <v>0</v>
      </c>
      <c r="I139" s="23">
        <f>'5.2 Calc│VTS'!I139*$E139</f>
        <v>0</v>
      </c>
      <c r="J139" s="23">
        <f>'5.2 Calc│VTS'!J139*$E139</f>
        <v>0</v>
      </c>
      <c r="K139" s="23">
        <f>'5.2 Calc│VTS'!K139*$E139</f>
        <v>0</v>
      </c>
    </row>
    <row r="140" spans="1:11" x14ac:dyDescent="0.25">
      <c r="A140" s="7" t="str">
        <f>'5.0 Calc│Forecast Projects'!A140</f>
        <v>-</v>
      </c>
      <c r="B140" s="7" t="str">
        <f>'5.2 Calc│VTS'!B140</f>
        <v/>
      </c>
      <c r="C140" s="7" t="str">
        <f>'5.2 Calc│VTS'!C140</f>
        <v>-</v>
      </c>
      <c r="D140" s="7">
        <f>'5.0 Calc│Forecast Projects'!F140</f>
        <v>0</v>
      </c>
      <c r="E140" s="7">
        <f t="shared" si="3"/>
        <v>0</v>
      </c>
      <c r="G140" s="23">
        <f>'5.2 Calc│VTS'!G140*$E140</f>
        <v>0</v>
      </c>
      <c r="H140" s="23">
        <f>'5.2 Calc│VTS'!H140*$E140</f>
        <v>0</v>
      </c>
      <c r="I140" s="23">
        <f>'5.2 Calc│VTS'!I140*$E140</f>
        <v>0</v>
      </c>
      <c r="J140" s="23">
        <f>'5.2 Calc│VTS'!J140*$E140</f>
        <v>0</v>
      </c>
      <c r="K140" s="23">
        <f>'5.2 Calc│VTS'!K140*$E140</f>
        <v>0</v>
      </c>
    </row>
    <row r="141" spans="1:11" x14ac:dyDescent="0.25">
      <c r="A141" s="7" t="str">
        <f>'5.0 Calc│Forecast Projects'!A141</f>
        <v>-</v>
      </c>
      <c r="B141" s="7" t="str">
        <f>'5.2 Calc│VTS'!B141</f>
        <v/>
      </c>
      <c r="C141" s="7" t="str">
        <f>'5.2 Calc│VTS'!C141</f>
        <v>-</v>
      </c>
      <c r="D141" s="7">
        <f>'5.0 Calc│Forecast Projects'!F141</f>
        <v>0</v>
      </c>
      <c r="E141" s="7">
        <f t="shared" ref="E141:E172" si="4">IFERROR(1/HLOOKUP($D141,inflation,3),0)</f>
        <v>0</v>
      </c>
      <c r="G141" s="23">
        <f>'5.2 Calc│VTS'!G141*$E141</f>
        <v>0</v>
      </c>
      <c r="H141" s="23">
        <f>'5.2 Calc│VTS'!H141*$E141</f>
        <v>0</v>
      </c>
      <c r="I141" s="23">
        <f>'5.2 Calc│VTS'!I141*$E141</f>
        <v>0</v>
      </c>
      <c r="J141" s="23">
        <f>'5.2 Calc│VTS'!J141*$E141</f>
        <v>0</v>
      </c>
      <c r="K141" s="23">
        <f>'5.2 Calc│VTS'!K141*$E141</f>
        <v>0</v>
      </c>
    </row>
    <row r="142" spans="1:11" x14ac:dyDescent="0.25">
      <c r="A142" s="7" t="str">
        <f>'5.0 Calc│Forecast Projects'!A142</f>
        <v>-</v>
      </c>
      <c r="B142" s="7" t="str">
        <f>'5.2 Calc│VTS'!B142</f>
        <v/>
      </c>
      <c r="C142" s="7" t="str">
        <f>'5.2 Calc│VTS'!C142</f>
        <v>-</v>
      </c>
      <c r="D142" s="7">
        <f>'5.0 Calc│Forecast Projects'!F142</f>
        <v>0</v>
      </c>
      <c r="E142" s="7">
        <f t="shared" si="4"/>
        <v>0</v>
      </c>
      <c r="G142" s="23">
        <f>'5.2 Calc│VTS'!G142*$E142</f>
        <v>0</v>
      </c>
      <c r="H142" s="23">
        <f>'5.2 Calc│VTS'!H142*$E142</f>
        <v>0</v>
      </c>
      <c r="I142" s="23">
        <f>'5.2 Calc│VTS'!I142*$E142</f>
        <v>0</v>
      </c>
      <c r="J142" s="23">
        <f>'5.2 Calc│VTS'!J142*$E142</f>
        <v>0</v>
      </c>
      <c r="K142" s="23">
        <f>'5.2 Calc│VTS'!K142*$E142</f>
        <v>0</v>
      </c>
    </row>
    <row r="143" spans="1:11" x14ac:dyDescent="0.25">
      <c r="A143" s="7" t="str">
        <f>'5.0 Calc│Forecast Projects'!A143</f>
        <v>-</v>
      </c>
      <c r="B143" s="7" t="str">
        <f>'5.2 Calc│VTS'!B143</f>
        <v/>
      </c>
      <c r="C143" s="7" t="str">
        <f>'5.2 Calc│VTS'!C143</f>
        <v>-</v>
      </c>
      <c r="D143" s="7">
        <f>'5.0 Calc│Forecast Projects'!F143</f>
        <v>0</v>
      </c>
      <c r="E143" s="7">
        <f t="shared" si="4"/>
        <v>0</v>
      </c>
      <c r="G143" s="23">
        <f>'5.2 Calc│VTS'!G143*$E143</f>
        <v>0</v>
      </c>
      <c r="H143" s="23">
        <f>'5.2 Calc│VTS'!H143*$E143</f>
        <v>0</v>
      </c>
      <c r="I143" s="23">
        <f>'5.2 Calc│VTS'!I143*$E143</f>
        <v>0</v>
      </c>
      <c r="J143" s="23">
        <f>'5.2 Calc│VTS'!J143*$E143</f>
        <v>0</v>
      </c>
      <c r="K143" s="23">
        <f>'5.2 Calc│VTS'!K143*$E143</f>
        <v>0</v>
      </c>
    </row>
    <row r="144" spans="1:11" x14ac:dyDescent="0.25">
      <c r="A144" s="7" t="str">
        <f>'5.0 Calc│Forecast Projects'!A144</f>
        <v>-</v>
      </c>
      <c r="B144" s="7" t="str">
        <f>'5.2 Calc│VTS'!B144</f>
        <v/>
      </c>
      <c r="C144" s="7" t="str">
        <f>'5.2 Calc│VTS'!C144</f>
        <v>-</v>
      </c>
      <c r="D144" s="7">
        <f>'5.0 Calc│Forecast Projects'!F144</f>
        <v>0</v>
      </c>
      <c r="E144" s="7">
        <f t="shared" si="4"/>
        <v>0</v>
      </c>
      <c r="G144" s="23">
        <f>'5.2 Calc│VTS'!G144*$E144</f>
        <v>0</v>
      </c>
      <c r="H144" s="23">
        <f>'5.2 Calc│VTS'!H144*$E144</f>
        <v>0</v>
      </c>
      <c r="I144" s="23">
        <f>'5.2 Calc│VTS'!I144*$E144</f>
        <v>0</v>
      </c>
      <c r="J144" s="23">
        <f>'5.2 Calc│VTS'!J144*$E144</f>
        <v>0</v>
      </c>
      <c r="K144" s="23">
        <f>'5.2 Calc│VTS'!K144*$E144</f>
        <v>0</v>
      </c>
    </row>
    <row r="145" spans="1:11" x14ac:dyDescent="0.25">
      <c r="A145" s="7" t="str">
        <f>'5.0 Calc│Forecast Projects'!A145</f>
        <v>-</v>
      </c>
      <c r="B145" s="7" t="str">
        <f>'5.2 Calc│VTS'!B145</f>
        <v/>
      </c>
      <c r="C145" s="7" t="str">
        <f>'5.2 Calc│VTS'!C145</f>
        <v>-</v>
      </c>
      <c r="D145" s="7">
        <f>'5.0 Calc│Forecast Projects'!F145</f>
        <v>0</v>
      </c>
      <c r="E145" s="7">
        <f t="shared" si="4"/>
        <v>0</v>
      </c>
      <c r="G145" s="23">
        <f>'5.2 Calc│VTS'!G145*$E145</f>
        <v>0</v>
      </c>
      <c r="H145" s="23">
        <f>'5.2 Calc│VTS'!H145*$E145</f>
        <v>0</v>
      </c>
      <c r="I145" s="23">
        <f>'5.2 Calc│VTS'!I145*$E145</f>
        <v>0</v>
      </c>
      <c r="J145" s="23">
        <f>'5.2 Calc│VTS'!J145*$E145</f>
        <v>0</v>
      </c>
      <c r="K145" s="23">
        <f>'5.2 Calc│VTS'!K145*$E145</f>
        <v>0</v>
      </c>
    </row>
    <row r="146" spans="1:11" x14ac:dyDescent="0.25">
      <c r="A146" s="7" t="str">
        <f>'5.0 Calc│Forecast Projects'!A146</f>
        <v>-</v>
      </c>
      <c r="B146" s="7" t="str">
        <f>'5.2 Calc│VTS'!B146</f>
        <v/>
      </c>
      <c r="C146" s="7" t="str">
        <f>'5.2 Calc│VTS'!C146</f>
        <v>-</v>
      </c>
      <c r="D146" s="7">
        <f>'5.0 Calc│Forecast Projects'!F146</f>
        <v>0</v>
      </c>
      <c r="E146" s="7">
        <f t="shared" si="4"/>
        <v>0</v>
      </c>
      <c r="G146" s="23">
        <f>'5.2 Calc│VTS'!G146*$E146</f>
        <v>0</v>
      </c>
      <c r="H146" s="23">
        <f>'5.2 Calc│VTS'!H146*$E146</f>
        <v>0</v>
      </c>
      <c r="I146" s="23">
        <f>'5.2 Calc│VTS'!I146*$E146</f>
        <v>0</v>
      </c>
      <c r="J146" s="23">
        <f>'5.2 Calc│VTS'!J146*$E146</f>
        <v>0</v>
      </c>
      <c r="K146" s="23">
        <f>'5.2 Calc│VTS'!K146*$E146</f>
        <v>0</v>
      </c>
    </row>
    <row r="147" spans="1:11" x14ac:dyDescent="0.25">
      <c r="A147" s="7" t="str">
        <f>'5.0 Calc│Forecast Projects'!A147</f>
        <v>-</v>
      </c>
      <c r="B147" s="7" t="str">
        <f>'5.2 Calc│VTS'!B147</f>
        <v/>
      </c>
      <c r="C147" s="7" t="str">
        <f>'5.2 Calc│VTS'!C147</f>
        <v>-</v>
      </c>
      <c r="D147" s="7">
        <f>'5.0 Calc│Forecast Projects'!F147</f>
        <v>0</v>
      </c>
      <c r="E147" s="7">
        <f t="shared" si="4"/>
        <v>0</v>
      </c>
      <c r="G147" s="23">
        <f>'5.2 Calc│VTS'!G147*$E147</f>
        <v>0</v>
      </c>
      <c r="H147" s="23">
        <f>'5.2 Calc│VTS'!H147*$E147</f>
        <v>0</v>
      </c>
      <c r="I147" s="23">
        <f>'5.2 Calc│VTS'!I147*$E147</f>
        <v>0</v>
      </c>
      <c r="J147" s="23">
        <f>'5.2 Calc│VTS'!J147*$E147</f>
        <v>0</v>
      </c>
      <c r="K147" s="23">
        <f>'5.2 Calc│VTS'!K147*$E147</f>
        <v>0</v>
      </c>
    </row>
    <row r="148" spans="1:11" x14ac:dyDescent="0.25">
      <c r="A148" s="7" t="str">
        <f>'5.0 Calc│Forecast Projects'!A148</f>
        <v>-</v>
      </c>
      <c r="B148" s="7" t="str">
        <f>'5.2 Calc│VTS'!B148</f>
        <v/>
      </c>
      <c r="C148" s="7" t="str">
        <f>'5.2 Calc│VTS'!C148</f>
        <v>-</v>
      </c>
      <c r="D148" s="7">
        <f>'5.0 Calc│Forecast Projects'!F148</f>
        <v>0</v>
      </c>
      <c r="E148" s="7">
        <f t="shared" si="4"/>
        <v>0</v>
      </c>
      <c r="G148" s="23">
        <f>'5.2 Calc│VTS'!G148*$E148</f>
        <v>0</v>
      </c>
      <c r="H148" s="23">
        <f>'5.2 Calc│VTS'!H148*$E148</f>
        <v>0</v>
      </c>
      <c r="I148" s="23">
        <f>'5.2 Calc│VTS'!I148*$E148</f>
        <v>0</v>
      </c>
      <c r="J148" s="23">
        <f>'5.2 Calc│VTS'!J148*$E148</f>
        <v>0</v>
      </c>
      <c r="K148" s="23">
        <f>'5.2 Calc│VTS'!K148*$E148</f>
        <v>0</v>
      </c>
    </row>
    <row r="149" spans="1:11" x14ac:dyDescent="0.25">
      <c r="A149" s="7" t="str">
        <f>'5.0 Calc│Forecast Projects'!A149</f>
        <v>-</v>
      </c>
      <c r="B149" s="7" t="str">
        <f>'5.2 Calc│VTS'!B149</f>
        <v/>
      </c>
      <c r="C149" s="7" t="str">
        <f>'5.2 Calc│VTS'!C149</f>
        <v>-</v>
      </c>
      <c r="D149" s="7">
        <f>'5.0 Calc│Forecast Projects'!F149</f>
        <v>0</v>
      </c>
      <c r="E149" s="7">
        <f t="shared" si="4"/>
        <v>0</v>
      </c>
      <c r="G149" s="23">
        <f>'5.2 Calc│VTS'!G149*$E149</f>
        <v>0</v>
      </c>
      <c r="H149" s="23">
        <f>'5.2 Calc│VTS'!H149*$E149</f>
        <v>0</v>
      </c>
      <c r="I149" s="23">
        <f>'5.2 Calc│VTS'!I149*$E149</f>
        <v>0</v>
      </c>
      <c r="J149" s="23">
        <f>'5.2 Calc│VTS'!J149*$E149</f>
        <v>0</v>
      </c>
      <c r="K149" s="23">
        <f>'5.2 Calc│VTS'!K149*$E149</f>
        <v>0</v>
      </c>
    </row>
    <row r="150" spans="1:11" x14ac:dyDescent="0.25">
      <c r="A150" s="7" t="str">
        <f>'5.0 Calc│Forecast Projects'!A150</f>
        <v>-</v>
      </c>
      <c r="B150" s="7" t="str">
        <f>'5.2 Calc│VTS'!B150</f>
        <v/>
      </c>
      <c r="C150" s="7" t="str">
        <f>'5.2 Calc│VTS'!C150</f>
        <v>-</v>
      </c>
      <c r="D150" s="7">
        <f>'5.0 Calc│Forecast Projects'!F150</f>
        <v>0</v>
      </c>
      <c r="E150" s="7">
        <f t="shared" si="4"/>
        <v>0</v>
      </c>
      <c r="G150" s="23">
        <f>'5.2 Calc│VTS'!G150*$E150</f>
        <v>0</v>
      </c>
      <c r="H150" s="23">
        <f>'5.2 Calc│VTS'!H150*$E150</f>
        <v>0</v>
      </c>
      <c r="I150" s="23">
        <f>'5.2 Calc│VTS'!I150*$E150</f>
        <v>0</v>
      </c>
      <c r="J150" s="23">
        <f>'5.2 Calc│VTS'!J150*$E150</f>
        <v>0</v>
      </c>
      <c r="K150" s="23">
        <f>'5.2 Calc│VTS'!K150*$E150</f>
        <v>0</v>
      </c>
    </row>
    <row r="151" spans="1:11" x14ac:dyDescent="0.25">
      <c r="A151" s="7" t="str">
        <f>'5.0 Calc│Forecast Projects'!A151</f>
        <v>-</v>
      </c>
      <c r="B151" s="7" t="str">
        <f>'5.2 Calc│VTS'!B151</f>
        <v/>
      </c>
      <c r="C151" s="7" t="str">
        <f>'5.2 Calc│VTS'!C151</f>
        <v>-</v>
      </c>
      <c r="D151" s="7">
        <f>'5.0 Calc│Forecast Projects'!F151</f>
        <v>0</v>
      </c>
      <c r="E151" s="7">
        <f t="shared" si="4"/>
        <v>0</v>
      </c>
      <c r="G151" s="23">
        <f>'5.2 Calc│VTS'!G151*$E151</f>
        <v>0</v>
      </c>
      <c r="H151" s="23">
        <f>'5.2 Calc│VTS'!H151*$E151</f>
        <v>0</v>
      </c>
      <c r="I151" s="23">
        <f>'5.2 Calc│VTS'!I151*$E151</f>
        <v>0</v>
      </c>
      <c r="J151" s="23">
        <f>'5.2 Calc│VTS'!J151*$E151</f>
        <v>0</v>
      </c>
      <c r="K151" s="23">
        <f>'5.2 Calc│VTS'!K151*$E151</f>
        <v>0</v>
      </c>
    </row>
    <row r="152" spans="1:11" x14ac:dyDescent="0.25">
      <c r="A152" s="7" t="str">
        <f>'5.0 Calc│Forecast Projects'!A152</f>
        <v>-</v>
      </c>
      <c r="B152" s="7" t="str">
        <f>'5.2 Calc│VTS'!B152</f>
        <v/>
      </c>
      <c r="C152" s="7" t="str">
        <f>'5.2 Calc│VTS'!C152</f>
        <v>-</v>
      </c>
      <c r="D152" s="7">
        <f>'5.0 Calc│Forecast Projects'!F152</f>
        <v>0</v>
      </c>
      <c r="E152" s="7">
        <f t="shared" si="4"/>
        <v>0</v>
      </c>
      <c r="G152" s="23">
        <f>'5.2 Calc│VTS'!G152*$E152</f>
        <v>0</v>
      </c>
      <c r="H152" s="23">
        <f>'5.2 Calc│VTS'!H152*$E152</f>
        <v>0</v>
      </c>
      <c r="I152" s="23">
        <f>'5.2 Calc│VTS'!I152*$E152</f>
        <v>0</v>
      </c>
      <c r="J152" s="23">
        <f>'5.2 Calc│VTS'!J152*$E152</f>
        <v>0</v>
      </c>
      <c r="K152" s="23">
        <f>'5.2 Calc│VTS'!K152*$E152</f>
        <v>0</v>
      </c>
    </row>
    <row r="153" spans="1:11" x14ac:dyDescent="0.25">
      <c r="A153" s="7" t="str">
        <f>'5.0 Calc│Forecast Projects'!A153</f>
        <v>-</v>
      </c>
      <c r="B153" s="7" t="str">
        <f>'5.2 Calc│VTS'!B153</f>
        <v/>
      </c>
      <c r="C153" s="7" t="str">
        <f>'5.2 Calc│VTS'!C153</f>
        <v>-</v>
      </c>
      <c r="D153" s="7">
        <f>'5.0 Calc│Forecast Projects'!F153</f>
        <v>0</v>
      </c>
      <c r="E153" s="7">
        <f t="shared" si="4"/>
        <v>0</v>
      </c>
      <c r="G153" s="23">
        <f>'5.2 Calc│VTS'!G153*$E153</f>
        <v>0</v>
      </c>
      <c r="H153" s="23">
        <f>'5.2 Calc│VTS'!H153*$E153</f>
        <v>0</v>
      </c>
      <c r="I153" s="23">
        <f>'5.2 Calc│VTS'!I153*$E153</f>
        <v>0</v>
      </c>
      <c r="J153" s="23">
        <f>'5.2 Calc│VTS'!J153*$E153</f>
        <v>0</v>
      </c>
      <c r="K153" s="23">
        <f>'5.2 Calc│VTS'!K153*$E153</f>
        <v>0</v>
      </c>
    </row>
    <row r="154" spans="1:11" x14ac:dyDescent="0.25">
      <c r="A154" s="7" t="str">
        <f>'5.0 Calc│Forecast Projects'!A154</f>
        <v>-</v>
      </c>
      <c r="B154" s="7" t="str">
        <f>'5.2 Calc│VTS'!B154</f>
        <v/>
      </c>
      <c r="C154" s="7" t="str">
        <f>'5.2 Calc│VTS'!C154</f>
        <v>-</v>
      </c>
      <c r="D154" s="7">
        <f>'5.0 Calc│Forecast Projects'!F154</f>
        <v>0</v>
      </c>
      <c r="E154" s="7">
        <f t="shared" si="4"/>
        <v>0</v>
      </c>
      <c r="G154" s="23">
        <f>'5.2 Calc│VTS'!G154*$E154</f>
        <v>0</v>
      </c>
      <c r="H154" s="23">
        <f>'5.2 Calc│VTS'!H154*$E154</f>
        <v>0</v>
      </c>
      <c r="I154" s="23">
        <f>'5.2 Calc│VTS'!I154*$E154</f>
        <v>0</v>
      </c>
      <c r="J154" s="23">
        <f>'5.2 Calc│VTS'!J154*$E154</f>
        <v>0</v>
      </c>
      <c r="K154" s="23">
        <f>'5.2 Calc│VTS'!K154*$E154</f>
        <v>0</v>
      </c>
    </row>
    <row r="155" spans="1:11" x14ac:dyDescent="0.25">
      <c r="A155" s="7" t="str">
        <f>'5.0 Calc│Forecast Projects'!A155</f>
        <v>-</v>
      </c>
      <c r="B155" s="7" t="str">
        <f>'5.2 Calc│VTS'!B155</f>
        <v/>
      </c>
      <c r="C155" s="7" t="str">
        <f>'5.2 Calc│VTS'!C155</f>
        <v>-</v>
      </c>
      <c r="D155" s="7">
        <f>'5.0 Calc│Forecast Projects'!F155</f>
        <v>0</v>
      </c>
      <c r="E155" s="7">
        <f t="shared" si="4"/>
        <v>0</v>
      </c>
      <c r="G155" s="23">
        <f>'5.2 Calc│VTS'!G155*$E155</f>
        <v>0</v>
      </c>
      <c r="H155" s="23">
        <f>'5.2 Calc│VTS'!H155*$E155</f>
        <v>0</v>
      </c>
      <c r="I155" s="23">
        <f>'5.2 Calc│VTS'!I155*$E155</f>
        <v>0</v>
      </c>
      <c r="J155" s="23">
        <f>'5.2 Calc│VTS'!J155*$E155</f>
        <v>0</v>
      </c>
      <c r="K155" s="23">
        <f>'5.2 Calc│VTS'!K155*$E155</f>
        <v>0</v>
      </c>
    </row>
    <row r="156" spans="1:11" x14ac:dyDescent="0.25">
      <c r="A156" s="7" t="str">
        <f>'5.0 Calc│Forecast Projects'!A156</f>
        <v>-</v>
      </c>
      <c r="B156" s="7" t="str">
        <f>'5.2 Calc│VTS'!B156</f>
        <v/>
      </c>
      <c r="C156" s="7" t="str">
        <f>'5.2 Calc│VTS'!C156</f>
        <v>-</v>
      </c>
      <c r="D156" s="7">
        <f>'5.0 Calc│Forecast Projects'!F156</f>
        <v>0</v>
      </c>
      <c r="E156" s="7">
        <f t="shared" si="4"/>
        <v>0</v>
      </c>
      <c r="G156" s="23">
        <f>'5.2 Calc│VTS'!G156*$E156</f>
        <v>0</v>
      </c>
      <c r="H156" s="23">
        <f>'5.2 Calc│VTS'!H156*$E156</f>
        <v>0</v>
      </c>
      <c r="I156" s="23">
        <f>'5.2 Calc│VTS'!I156*$E156</f>
        <v>0</v>
      </c>
      <c r="J156" s="23">
        <f>'5.2 Calc│VTS'!J156*$E156</f>
        <v>0</v>
      </c>
      <c r="K156" s="23">
        <f>'5.2 Calc│VTS'!K156*$E156</f>
        <v>0</v>
      </c>
    </row>
    <row r="157" spans="1:11" x14ac:dyDescent="0.25">
      <c r="A157" s="7" t="str">
        <f>'5.0 Calc│Forecast Projects'!A157</f>
        <v>-</v>
      </c>
      <c r="B157" s="7" t="str">
        <f>'5.2 Calc│VTS'!B157</f>
        <v/>
      </c>
      <c r="C157" s="7" t="str">
        <f>'5.2 Calc│VTS'!C157</f>
        <v>-</v>
      </c>
      <c r="D157" s="7">
        <f>'5.0 Calc│Forecast Projects'!F157</f>
        <v>0</v>
      </c>
      <c r="E157" s="7">
        <f t="shared" si="4"/>
        <v>0</v>
      </c>
      <c r="G157" s="23">
        <f>'5.2 Calc│VTS'!G157*$E157</f>
        <v>0</v>
      </c>
      <c r="H157" s="23">
        <f>'5.2 Calc│VTS'!H157*$E157</f>
        <v>0</v>
      </c>
      <c r="I157" s="23">
        <f>'5.2 Calc│VTS'!I157*$E157</f>
        <v>0</v>
      </c>
      <c r="J157" s="23">
        <f>'5.2 Calc│VTS'!J157*$E157</f>
        <v>0</v>
      </c>
      <c r="K157" s="23">
        <f>'5.2 Calc│VTS'!K157*$E157</f>
        <v>0</v>
      </c>
    </row>
    <row r="158" spans="1:11" x14ac:dyDescent="0.25">
      <c r="A158" s="7" t="str">
        <f>'5.0 Calc│Forecast Projects'!A158</f>
        <v>-</v>
      </c>
      <c r="B158" s="7" t="str">
        <f>'5.2 Calc│VTS'!B158</f>
        <v/>
      </c>
      <c r="C158" s="7" t="str">
        <f>'5.2 Calc│VTS'!C158</f>
        <v>-</v>
      </c>
      <c r="D158" s="7">
        <f>'5.0 Calc│Forecast Projects'!F158</f>
        <v>0</v>
      </c>
      <c r="E158" s="7">
        <f t="shared" si="4"/>
        <v>0</v>
      </c>
      <c r="G158" s="23">
        <f>'5.2 Calc│VTS'!G158*$E158</f>
        <v>0</v>
      </c>
      <c r="H158" s="23">
        <f>'5.2 Calc│VTS'!H158*$E158</f>
        <v>0</v>
      </c>
      <c r="I158" s="23">
        <f>'5.2 Calc│VTS'!I158*$E158</f>
        <v>0</v>
      </c>
      <c r="J158" s="23">
        <f>'5.2 Calc│VTS'!J158*$E158</f>
        <v>0</v>
      </c>
      <c r="K158" s="23">
        <f>'5.2 Calc│VTS'!K158*$E158</f>
        <v>0</v>
      </c>
    </row>
    <row r="159" spans="1:11" x14ac:dyDescent="0.25">
      <c r="A159" s="7" t="str">
        <f>'5.0 Calc│Forecast Projects'!A159</f>
        <v>-</v>
      </c>
      <c r="B159" s="7" t="str">
        <f>'5.2 Calc│VTS'!B159</f>
        <v/>
      </c>
      <c r="C159" s="7" t="str">
        <f>'5.2 Calc│VTS'!C159</f>
        <v>-</v>
      </c>
      <c r="D159" s="7">
        <f>'5.0 Calc│Forecast Projects'!F159</f>
        <v>0</v>
      </c>
      <c r="E159" s="7">
        <f t="shared" si="4"/>
        <v>0</v>
      </c>
      <c r="G159" s="23">
        <f>'5.2 Calc│VTS'!G159*$E159</f>
        <v>0</v>
      </c>
      <c r="H159" s="23">
        <f>'5.2 Calc│VTS'!H159*$E159</f>
        <v>0</v>
      </c>
      <c r="I159" s="23">
        <f>'5.2 Calc│VTS'!I159*$E159</f>
        <v>0</v>
      </c>
      <c r="J159" s="23">
        <f>'5.2 Calc│VTS'!J159*$E159</f>
        <v>0</v>
      </c>
      <c r="K159" s="23">
        <f>'5.2 Calc│VTS'!K159*$E159</f>
        <v>0</v>
      </c>
    </row>
    <row r="160" spans="1:11" x14ac:dyDescent="0.25">
      <c r="A160" s="7" t="str">
        <f>'5.0 Calc│Forecast Projects'!A160</f>
        <v>-</v>
      </c>
      <c r="B160" s="7" t="str">
        <f>'5.2 Calc│VTS'!B160</f>
        <v/>
      </c>
      <c r="C160" s="7" t="str">
        <f>'5.2 Calc│VTS'!C160</f>
        <v>-</v>
      </c>
      <c r="D160" s="7">
        <f>'5.0 Calc│Forecast Projects'!F160</f>
        <v>0</v>
      </c>
      <c r="E160" s="7">
        <f t="shared" si="4"/>
        <v>0</v>
      </c>
      <c r="G160" s="23">
        <f>'5.2 Calc│VTS'!G160*$E160</f>
        <v>0</v>
      </c>
      <c r="H160" s="23">
        <f>'5.2 Calc│VTS'!H160*$E160</f>
        <v>0</v>
      </c>
      <c r="I160" s="23">
        <f>'5.2 Calc│VTS'!I160*$E160</f>
        <v>0</v>
      </c>
      <c r="J160" s="23">
        <f>'5.2 Calc│VTS'!J160*$E160</f>
        <v>0</v>
      </c>
      <c r="K160" s="23">
        <f>'5.2 Calc│VTS'!K160*$E160</f>
        <v>0</v>
      </c>
    </row>
    <row r="161" spans="1:11" x14ac:dyDescent="0.25">
      <c r="A161" s="7" t="str">
        <f>'5.0 Calc│Forecast Projects'!A161</f>
        <v>-</v>
      </c>
      <c r="B161" s="7" t="str">
        <f>'5.2 Calc│VTS'!B161</f>
        <v/>
      </c>
      <c r="C161" s="7" t="str">
        <f>'5.2 Calc│VTS'!C161</f>
        <v>-</v>
      </c>
      <c r="D161" s="7">
        <f>'5.0 Calc│Forecast Projects'!F161</f>
        <v>0</v>
      </c>
      <c r="E161" s="7">
        <f t="shared" si="4"/>
        <v>0</v>
      </c>
      <c r="G161" s="23">
        <f>'5.2 Calc│VTS'!G161*$E161</f>
        <v>0</v>
      </c>
      <c r="H161" s="23">
        <f>'5.2 Calc│VTS'!H161*$E161</f>
        <v>0</v>
      </c>
      <c r="I161" s="23">
        <f>'5.2 Calc│VTS'!I161*$E161</f>
        <v>0</v>
      </c>
      <c r="J161" s="23">
        <f>'5.2 Calc│VTS'!J161*$E161</f>
        <v>0</v>
      </c>
      <c r="K161" s="23">
        <f>'5.2 Calc│VTS'!K161*$E161</f>
        <v>0</v>
      </c>
    </row>
    <row r="162" spans="1:11" x14ac:dyDescent="0.25">
      <c r="A162" s="7" t="str">
        <f>'5.0 Calc│Forecast Projects'!A162</f>
        <v>-</v>
      </c>
      <c r="B162" s="7" t="str">
        <f>'5.2 Calc│VTS'!B162</f>
        <v/>
      </c>
      <c r="C162" s="7" t="str">
        <f>'5.2 Calc│VTS'!C162</f>
        <v>-</v>
      </c>
      <c r="D162" s="7">
        <f>'5.0 Calc│Forecast Projects'!F162</f>
        <v>0</v>
      </c>
      <c r="E162" s="7">
        <f t="shared" si="4"/>
        <v>0</v>
      </c>
      <c r="G162" s="23">
        <f>'5.2 Calc│VTS'!G162*$E162</f>
        <v>0</v>
      </c>
      <c r="H162" s="23">
        <f>'5.2 Calc│VTS'!H162*$E162</f>
        <v>0</v>
      </c>
      <c r="I162" s="23">
        <f>'5.2 Calc│VTS'!I162*$E162</f>
        <v>0</v>
      </c>
      <c r="J162" s="23">
        <f>'5.2 Calc│VTS'!J162*$E162</f>
        <v>0</v>
      </c>
      <c r="K162" s="23">
        <f>'5.2 Calc│VTS'!K162*$E162</f>
        <v>0</v>
      </c>
    </row>
    <row r="163" spans="1:11" x14ac:dyDescent="0.25">
      <c r="A163" s="7" t="str">
        <f>'5.0 Calc│Forecast Projects'!A163</f>
        <v>-</v>
      </c>
      <c r="B163" s="7" t="str">
        <f>'5.2 Calc│VTS'!B163</f>
        <v/>
      </c>
      <c r="C163" s="7" t="str">
        <f>'5.2 Calc│VTS'!C163</f>
        <v>-</v>
      </c>
      <c r="D163" s="7">
        <f>'5.0 Calc│Forecast Projects'!F163</f>
        <v>0</v>
      </c>
      <c r="E163" s="7">
        <f t="shared" si="4"/>
        <v>0</v>
      </c>
      <c r="G163" s="23">
        <f>'5.2 Calc│VTS'!G163*$E163</f>
        <v>0</v>
      </c>
      <c r="H163" s="23">
        <f>'5.2 Calc│VTS'!H163*$E163</f>
        <v>0</v>
      </c>
      <c r="I163" s="23">
        <f>'5.2 Calc│VTS'!I163*$E163</f>
        <v>0</v>
      </c>
      <c r="J163" s="23">
        <f>'5.2 Calc│VTS'!J163*$E163</f>
        <v>0</v>
      </c>
      <c r="K163" s="23">
        <f>'5.2 Calc│VTS'!K163*$E163</f>
        <v>0</v>
      </c>
    </row>
    <row r="164" spans="1:11" x14ac:dyDescent="0.25">
      <c r="A164" s="7" t="str">
        <f>'5.0 Calc│Forecast Projects'!A164</f>
        <v>-</v>
      </c>
      <c r="B164" s="7" t="str">
        <f>'5.2 Calc│VTS'!B164</f>
        <v/>
      </c>
      <c r="C164" s="7" t="str">
        <f>'5.2 Calc│VTS'!C164</f>
        <v>-</v>
      </c>
      <c r="D164" s="7">
        <f>'5.0 Calc│Forecast Projects'!F164</f>
        <v>0</v>
      </c>
      <c r="E164" s="7">
        <f t="shared" si="4"/>
        <v>0</v>
      </c>
      <c r="G164" s="23">
        <f>'5.2 Calc│VTS'!G164*$E164</f>
        <v>0</v>
      </c>
      <c r="H164" s="23">
        <f>'5.2 Calc│VTS'!H164*$E164</f>
        <v>0</v>
      </c>
      <c r="I164" s="23">
        <f>'5.2 Calc│VTS'!I164*$E164</f>
        <v>0</v>
      </c>
      <c r="J164" s="23">
        <f>'5.2 Calc│VTS'!J164*$E164</f>
        <v>0</v>
      </c>
      <c r="K164" s="23">
        <f>'5.2 Calc│VTS'!K164*$E164</f>
        <v>0</v>
      </c>
    </row>
    <row r="165" spans="1:11" x14ac:dyDescent="0.25">
      <c r="A165" s="7" t="str">
        <f>'5.0 Calc│Forecast Projects'!A165</f>
        <v>-</v>
      </c>
      <c r="B165" s="7" t="str">
        <f>'5.2 Calc│VTS'!B165</f>
        <v/>
      </c>
      <c r="C165" s="7" t="str">
        <f>'5.2 Calc│VTS'!C165</f>
        <v>-</v>
      </c>
      <c r="D165" s="7">
        <f>'5.0 Calc│Forecast Projects'!F165</f>
        <v>0</v>
      </c>
      <c r="E165" s="7">
        <f t="shared" si="4"/>
        <v>0</v>
      </c>
      <c r="G165" s="23">
        <f>'5.2 Calc│VTS'!G165*$E165</f>
        <v>0</v>
      </c>
      <c r="H165" s="23">
        <f>'5.2 Calc│VTS'!H165*$E165</f>
        <v>0</v>
      </c>
      <c r="I165" s="23">
        <f>'5.2 Calc│VTS'!I165*$E165</f>
        <v>0</v>
      </c>
      <c r="J165" s="23">
        <f>'5.2 Calc│VTS'!J165*$E165</f>
        <v>0</v>
      </c>
      <c r="K165" s="23">
        <f>'5.2 Calc│VTS'!K165*$E165</f>
        <v>0</v>
      </c>
    </row>
    <row r="166" spans="1:11" x14ac:dyDescent="0.25">
      <c r="A166" s="7" t="str">
        <f>'5.0 Calc│Forecast Projects'!A166</f>
        <v>-</v>
      </c>
      <c r="B166" s="7" t="str">
        <f>'5.2 Calc│VTS'!B166</f>
        <v/>
      </c>
      <c r="C166" s="7" t="str">
        <f>'5.2 Calc│VTS'!C166</f>
        <v>-</v>
      </c>
      <c r="D166" s="7">
        <f>'5.0 Calc│Forecast Projects'!F166</f>
        <v>0</v>
      </c>
      <c r="E166" s="7">
        <f t="shared" si="4"/>
        <v>0</v>
      </c>
      <c r="G166" s="23">
        <f>'5.2 Calc│VTS'!G166*$E166</f>
        <v>0</v>
      </c>
      <c r="H166" s="23">
        <f>'5.2 Calc│VTS'!H166*$E166</f>
        <v>0</v>
      </c>
      <c r="I166" s="23">
        <f>'5.2 Calc│VTS'!I166*$E166</f>
        <v>0</v>
      </c>
      <c r="J166" s="23">
        <f>'5.2 Calc│VTS'!J166*$E166</f>
        <v>0</v>
      </c>
      <c r="K166" s="23">
        <f>'5.2 Calc│VTS'!K166*$E166</f>
        <v>0</v>
      </c>
    </row>
    <row r="167" spans="1:11" x14ac:dyDescent="0.25">
      <c r="A167" s="7" t="str">
        <f>'5.0 Calc│Forecast Projects'!A167</f>
        <v>-</v>
      </c>
      <c r="B167" s="7" t="str">
        <f>'5.2 Calc│VTS'!B167</f>
        <v/>
      </c>
      <c r="C167" s="7" t="str">
        <f>'5.2 Calc│VTS'!C167</f>
        <v>-</v>
      </c>
      <c r="D167" s="7">
        <f>'5.0 Calc│Forecast Projects'!F167</f>
        <v>0</v>
      </c>
      <c r="E167" s="7">
        <f t="shared" si="4"/>
        <v>0</v>
      </c>
      <c r="G167" s="23">
        <f>'5.2 Calc│VTS'!G167*$E167</f>
        <v>0</v>
      </c>
      <c r="H167" s="23">
        <f>'5.2 Calc│VTS'!H167*$E167</f>
        <v>0</v>
      </c>
      <c r="I167" s="23">
        <f>'5.2 Calc│VTS'!I167*$E167</f>
        <v>0</v>
      </c>
      <c r="J167" s="23">
        <f>'5.2 Calc│VTS'!J167*$E167</f>
        <v>0</v>
      </c>
      <c r="K167" s="23">
        <f>'5.2 Calc│VTS'!K167*$E167</f>
        <v>0</v>
      </c>
    </row>
    <row r="168" spans="1:11" x14ac:dyDescent="0.25">
      <c r="A168" s="7" t="str">
        <f>'5.0 Calc│Forecast Projects'!A168</f>
        <v>-</v>
      </c>
      <c r="B168" s="7" t="str">
        <f>'5.2 Calc│VTS'!B168</f>
        <v/>
      </c>
      <c r="C168" s="7" t="str">
        <f>'5.2 Calc│VTS'!C168</f>
        <v>-</v>
      </c>
      <c r="D168" s="7">
        <f>'5.0 Calc│Forecast Projects'!F168</f>
        <v>0</v>
      </c>
      <c r="E168" s="7">
        <f t="shared" si="4"/>
        <v>0</v>
      </c>
      <c r="G168" s="23">
        <f>'5.2 Calc│VTS'!G168*$E168</f>
        <v>0</v>
      </c>
      <c r="H168" s="23">
        <f>'5.2 Calc│VTS'!H168*$E168</f>
        <v>0</v>
      </c>
      <c r="I168" s="23">
        <f>'5.2 Calc│VTS'!I168*$E168</f>
        <v>0</v>
      </c>
      <c r="J168" s="23">
        <f>'5.2 Calc│VTS'!J168*$E168</f>
        <v>0</v>
      </c>
      <c r="K168" s="23">
        <f>'5.2 Calc│VTS'!K168*$E168</f>
        <v>0</v>
      </c>
    </row>
    <row r="169" spans="1:11" x14ac:dyDescent="0.25">
      <c r="A169" s="7" t="str">
        <f>'5.0 Calc│Forecast Projects'!A169</f>
        <v>-</v>
      </c>
      <c r="B169" s="7" t="str">
        <f>'5.2 Calc│VTS'!B169</f>
        <v/>
      </c>
      <c r="C169" s="7" t="str">
        <f>'5.2 Calc│VTS'!C169</f>
        <v>-</v>
      </c>
      <c r="D169" s="7">
        <f>'5.0 Calc│Forecast Projects'!F169</f>
        <v>0</v>
      </c>
      <c r="E169" s="7">
        <f t="shared" si="4"/>
        <v>0</v>
      </c>
      <c r="G169" s="23">
        <f>'5.2 Calc│VTS'!G169*$E169</f>
        <v>0</v>
      </c>
      <c r="H169" s="23">
        <f>'5.2 Calc│VTS'!H169*$E169</f>
        <v>0</v>
      </c>
      <c r="I169" s="23">
        <f>'5.2 Calc│VTS'!I169*$E169</f>
        <v>0</v>
      </c>
      <c r="J169" s="23">
        <f>'5.2 Calc│VTS'!J169*$E169</f>
        <v>0</v>
      </c>
      <c r="K169" s="23">
        <f>'5.2 Calc│VTS'!K169*$E169</f>
        <v>0</v>
      </c>
    </row>
    <row r="170" spans="1:11" x14ac:dyDescent="0.25">
      <c r="A170" s="7" t="str">
        <f>'5.0 Calc│Forecast Projects'!A170</f>
        <v>-</v>
      </c>
      <c r="B170" s="7" t="str">
        <f>'5.2 Calc│VTS'!B170</f>
        <v/>
      </c>
      <c r="C170" s="7" t="str">
        <f>'5.2 Calc│VTS'!C170</f>
        <v>-</v>
      </c>
      <c r="D170" s="7">
        <f>'5.0 Calc│Forecast Projects'!F170</f>
        <v>0</v>
      </c>
      <c r="E170" s="7">
        <f t="shared" si="4"/>
        <v>0</v>
      </c>
      <c r="G170" s="23">
        <f>'5.2 Calc│VTS'!G170*$E170</f>
        <v>0</v>
      </c>
      <c r="H170" s="23">
        <f>'5.2 Calc│VTS'!H170*$E170</f>
        <v>0</v>
      </c>
      <c r="I170" s="23">
        <f>'5.2 Calc│VTS'!I170*$E170</f>
        <v>0</v>
      </c>
      <c r="J170" s="23">
        <f>'5.2 Calc│VTS'!J170*$E170</f>
        <v>0</v>
      </c>
      <c r="K170" s="23">
        <f>'5.2 Calc│VTS'!K170*$E170</f>
        <v>0</v>
      </c>
    </row>
    <row r="171" spans="1:11" x14ac:dyDescent="0.25">
      <c r="A171" s="7" t="str">
        <f>'5.0 Calc│Forecast Projects'!A171</f>
        <v>-</v>
      </c>
      <c r="B171" s="7" t="str">
        <f>'5.2 Calc│VTS'!B171</f>
        <v/>
      </c>
      <c r="C171" s="7" t="str">
        <f>'5.2 Calc│VTS'!C171</f>
        <v>-</v>
      </c>
      <c r="D171" s="7">
        <f>'5.0 Calc│Forecast Projects'!F171</f>
        <v>0</v>
      </c>
      <c r="E171" s="7">
        <f t="shared" si="4"/>
        <v>0</v>
      </c>
      <c r="G171" s="23">
        <f>'5.2 Calc│VTS'!G171*$E171</f>
        <v>0</v>
      </c>
      <c r="H171" s="23">
        <f>'5.2 Calc│VTS'!H171*$E171</f>
        <v>0</v>
      </c>
      <c r="I171" s="23">
        <f>'5.2 Calc│VTS'!I171*$E171</f>
        <v>0</v>
      </c>
      <c r="J171" s="23">
        <f>'5.2 Calc│VTS'!J171*$E171</f>
        <v>0</v>
      </c>
      <c r="K171" s="23">
        <f>'5.2 Calc│VTS'!K171*$E171</f>
        <v>0</v>
      </c>
    </row>
    <row r="172" spans="1:11" x14ac:dyDescent="0.25">
      <c r="A172" s="7" t="str">
        <f>'5.0 Calc│Forecast Projects'!A172</f>
        <v>-</v>
      </c>
      <c r="B172" s="7" t="str">
        <f>'5.2 Calc│VTS'!B172</f>
        <v/>
      </c>
      <c r="C172" s="7" t="str">
        <f>'5.2 Calc│VTS'!C172</f>
        <v>-</v>
      </c>
      <c r="D172" s="7">
        <f>'5.0 Calc│Forecast Projects'!F172</f>
        <v>0</v>
      </c>
      <c r="E172" s="7">
        <f t="shared" si="4"/>
        <v>0</v>
      </c>
      <c r="G172" s="23">
        <f>'5.2 Calc│VTS'!G172*$E172</f>
        <v>0</v>
      </c>
      <c r="H172" s="23">
        <f>'5.2 Calc│VTS'!H172*$E172</f>
        <v>0</v>
      </c>
      <c r="I172" s="23">
        <f>'5.2 Calc│VTS'!I172*$E172</f>
        <v>0</v>
      </c>
      <c r="J172" s="23">
        <f>'5.2 Calc│VTS'!J172*$E172</f>
        <v>0</v>
      </c>
      <c r="K172" s="23">
        <f>'5.2 Calc│VTS'!K172*$E172</f>
        <v>0</v>
      </c>
    </row>
    <row r="173" spans="1:11" x14ac:dyDescent="0.25">
      <c r="A173" s="7" t="str">
        <f>'5.0 Calc│Forecast Projects'!A173</f>
        <v>-</v>
      </c>
      <c r="B173" s="7" t="str">
        <f>'5.2 Calc│VTS'!B173</f>
        <v/>
      </c>
      <c r="C173" s="7" t="str">
        <f>'5.2 Calc│VTS'!C173</f>
        <v>-</v>
      </c>
      <c r="D173" s="7">
        <f>'5.0 Calc│Forecast Projects'!F173</f>
        <v>0</v>
      </c>
      <c r="E173" s="7">
        <f t="shared" ref="E173:E200" si="5">IFERROR(1/HLOOKUP($D173,inflation,3),0)</f>
        <v>0</v>
      </c>
      <c r="G173" s="23">
        <f>'5.2 Calc│VTS'!G173*$E173</f>
        <v>0</v>
      </c>
      <c r="H173" s="23">
        <f>'5.2 Calc│VTS'!H173*$E173</f>
        <v>0</v>
      </c>
      <c r="I173" s="23">
        <f>'5.2 Calc│VTS'!I173*$E173</f>
        <v>0</v>
      </c>
      <c r="J173" s="23">
        <f>'5.2 Calc│VTS'!J173*$E173</f>
        <v>0</v>
      </c>
      <c r="K173" s="23">
        <f>'5.2 Calc│VTS'!K173*$E173</f>
        <v>0</v>
      </c>
    </row>
    <row r="174" spans="1:11" x14ac:dyDescent="0.25">
      <c r="A174" s="7" t="str">
        <f>'5.0 Calc│Forecast Projects'!A174</f>
        <v>-</v>
      </c>
      <c r="B174" s="7" t="str">
        <f>'5.2 Calc│VTS'!B174</f>
        <v/>
      </c>
      <c r="C174" s="7" t="str">
        <f>'5.2 Calc│VTS'!C174</f>
        <v>-</v>
      </c>
      <c r="D174" s="7">
        <f>'5.0 Calc│Forecast Projects'!F174</f>
        <v>0</v>
      </c>
      <c r="E174" s="7">
        <f t="shared" si="5"/>
        <v>0</v>
      </c>
      <c r="G174" s="23">
        <f>'5.2 Calc│VTS'!G174*$E174</f>
        <v>0</v>
      </c>
      <c r="H174" s="23">
        <f>'5.2 Calc│VTS'!H174*$E174</f>
        <v>0</v>
      </c>
      <c r="I174" s="23">
        <f>'5.2 Calc│VTS'!I174*$E174</f>
        <v>0</v>
      </c>
      <c r="J174" s="23">
        <f>'5.2 Calc│VTS'!J174*$E174</f>
        <v>0</v>
      </c>
      <c r="K174" s="23">
        <f>'5.2 Calc│VTS'!K174*$E174</f>
        <v>0</v>
      </c>
    </row>
    <row r="175" spans="1:11" x14ac:dyDescent="0.25">
      <c r="A175" s="7" t="str">
        <f>'5.0 Calc│Forecast Projects'!A175</f>
        <v>-</v>
      </c>
      <c r="B175" s="7" t="str">
        <f>'5.2 Calc│VTS'!B175</f>
        <v/>
      </c>
      <c r="C175" s="7" t="str">
        <f>'5.2 Calc│VTS'!C175</f>
        <v>-</v>
      </c>
      <c r="D175" s="7">
        <f>'5.0 Calc│Forecast Projects'!F175</f>
        <v>0</v>
      </c>
      <c r="E175" s="7">
        <f t="shared" si="5"/>
        <v>0</v>
      </c>
      <c r="G175" s="23">
        <f>'5.2 Calc│VTS'!G175*$E175</f>
        <v>0</v>
      </c>
      <c r="H175" s="23">
        <f>'5.2 Calc│VTS'!H175*$E175</f>
        <v>0</v>
      </c>
      <c r="I175" s="23">
        <f>'5.2 Calc│VTS'!I175*$E175</f>
        <v>0</v>
      </c>
      <c r="J175" s="23">
        <f>'5.2 Calc│VTS'!J175*$E175</f>
        <v>0</v>
      </c>
      <c r="K175" s="23">
        <f>'5.2 Calc│VTS'!K175*$E175</f>
        <v>0</v>
      </c>
    </row>
    <row r="176" spans="1:11" x14ac:dyDescent="0.25">
      <c r="A176" s="7" t="str">
        <f>'5.0 Calc│Forecast Projects'!A176</f>
        <v>-</v>
      </c>
      <c r="B176" s="7" t="str">
        <f>'5.2 Calc│VTS'!B176</f>
        <v/>
      </c>
      <c r="C176" s="7" t="str">
        <f>'5.2 Calc│VTS'!C176</f>
        <v>-</v>
      </c>
      <c r="D176" s="7">
        <f>'5.0 Calc│Forecast Projects'!F176</f>
        <v>0</v>
      </c>
      <c r="E176" s="7">
        <f t="shared" si="5"/>
        <v>0</v>
      </c>
      <c r="G176" s="23">
        <f>'5.2 Calc│VTS'!G176*$E176</f>
        <v>0</v>
      </c>
      <c r="H176" s="23">
        <f>'5.2 Calc│VTS'!H176*$E176</f>
        <v>0</v>
      </c>
      <c r="I176" s="23">
        <f>'5.2 Calc│VTS'!I176*$E176</f>
        <v>0</v>
      </c>
      <c r="J176" s="23">
        <f>'5.2 Calc│VTS'!J176*$E176</f>
        <v>0</v>
      </c>
      <c r="K176" s="23">
        <f>'5.2 Calc│VTS'!K176*$E176</f>
        <v>0</v>
      </c>
    </row>
    <row r="177" spans="1:11" x14ac:dyDescent="0.25">
      <c r="A177" s="7" t="str">
        <f>'5.0 Calc│Forecast Projects'!A177</f>
        <v>-</v>
      </c>
      <c r="B177" s="7" t="str">
        <f>'5.2 Calc│VTS'!B177</f>
        <v/>
      </c>
      <c r="C177" s="7" t="str">
        <f>'5.2 Calc│VTS'!C177</f>
        <v>-</v>
      </c>
      <c r="D177" s="7">
        <f>'5.0 Calc│Forecast Projects'!F177</f>
        <v>0</v>
      </c>
      <c r="E177" s="7">
        <f t="shared" si="5"/>
        <v>0</v>
      </c>
      <c r="G177" s="23">
        <f>'5.2 Calc│VTS'!G177*$E177</f>
        <v>0</v>
      </c>
      <c r="H177" s="23">
        <f>'5.2 Calc│VTS'!H177*$E177</f>
        <v>0</v>
      </c>
      <c r="I177" s="23">
        <f>'5.2 Calc│VTS'!I177*$E177</f>
        <v>0</v>
      </c>
      <c r="J177" s="23">
        <f>'5.2 Calc│VTS'!J177*$E177</f>
        <v>0</v>
      </c>
      <c r="K177" s="23">
        <f>'5.2 Calc│VTS'!K177*$E177</f>
        <v>0</v>
      </c>
    </row>
    <row r="178" spans="1:11" x14ac:dyDescent="0.25">
      <c r="A178" s="7" t="str">
        <f>'5.0 Calc│Forecast Projects'!A178</f>
        <v>-</v>
      </c>
      <c r="B178" s="7" t="str">
        <f>'5.2 Calc│VTS'!B178</f>
        <v/>
      </c>
      <c r="C178" s="7" t="str">
        <f>'5.2 Calc│VTS'!C178</f>
        <v>-</v>
      </c>
      <c r="D178" s="7">
        <f>'5.0 Calc│Forecast Projects'!F178</f>
        <v>0</v>
      </c>
      <c r="E178" s="7">
        <f t="shared" si="5"/>
        <v>0</v>
      </c>
      <c r="G178" s="23">
        <f>'5.2 Calc│VTS'!G178*$E178</f>
        <v>0</v>
      </c>
      <c r="H178" s="23">
        <f>'5.2 Calc│VTS'!H178*$E178</f>
        <v>0</v>
      </c>
      <c r="I178" s="23">
        <f>'5.2 Calc│VTS'!I178*$E178</f>
        <v>0</v>
      </c>
      <c r="J178" s="23">
        <f>'5.2 Calc│VTS'!J178*$E178</f>
        <v>0</v>
      </c>
      <c r="K178" s="23">
        <f>'5.2 Calc│VTS'!K178*$E178</f>
        <v>0</v>
      </c>
    </row>
    <row r="179" spans="1:11" x14ac:dyDescent="0.25">
      <c r="A179" s="7" t="str">
        <f>'5.0 Calc│Forecast Projects'!A179</f>
        <v>-</v>
      </c>
      <c r="B179" s="7" t="str">
        <f>'5.2 Calc│VTS'!B179</f>
        <v/>
      </c>
      <c r="C179" s="7" t="str">
        <f>'5.2 Calc│VTS'!C179</f>
        <v>-</v>
      </c>
      <c r="D179" s="7">
        <f>'5.0 Calc│Forecast Projects'!F179</f>
        <v>0</v>
      </c>
      <c r="E179" s="7">
        <f t="shared" si="5"/>
        <v>0</v>
      </c>
      <c r="G179" s="23">
        <f>'5.2 Calc│VTS'!G179*$E179</f>
        <v>0</v>
      </c>
      <c r="H179" s="23">
        <f>'5.2 Calc│VTS'!H179*$E179</f>
        <v>0</v>
      </c>
      <c r="I179" s="23">
        <f>'5.2 Calc│VTS'!I179*$E179</f>
        <v>0</v>
      </c>
      <c r="J179" s="23">
        <f>'5.2 Calc│VTS'!J179*$E179</f>
        <v>0</v>
      </c>
      <c r="K179" s="23">
        <f>'5.2 Calc│VTS'!K179*$E179</f>
        <v>0</v>
      </c>
    </row>
    <row r="180" spans="1:11" x14ac:dyDescent="0.25">
      <c r="A180" s="7" t="str">
        <f>'5.0 Calc│Forecast Projects'!A180</f>
        <v>-</v>
      </c>
      <c r="B180" s="7" t="str">
        <f>'5.2 Calc│VTS'!B180</f>
        <v/>
      </c>
      <c r="C180" s="7" t="str">
        <f>'5.2 Calc│VTS'!C180</f>
        <v>-</v>
      </c>
      <c r="D180" s="7">
        <f>'5.0 Calc│Forecast Projects'!F180</f>
        <v>0</v>
      </c>
      <c r="E180" s="7">
        <f t="shared" si="5"/>
        <v>0</v>
      </c>
      <c r="G180" s="23">
        <f>'5.2 Calc│VTS'!G180*$E180</f>
        <v>0</v>
      </c>
      <c r="H180" s="23">
        <f>'5.2 Calc│VTS'!H180*$E180</f>
        <v>0</v>
      </c>
      <c r="I180" s="23">
        <f>'5.2 Calc│VTS'!I180*$E180</f>
        <v>0</v>
      </c>
      <c r="J180" s="23">
        <f>'5.2 Calc│VTS'!J180*$E180</f>
        <v>0</v>
      </c>
      <c r="K180" s="23">
        <f>'5.2 Calc│VTS'!K180*$E180</f>
        <v>0</v>
      </c>
    </row>
    <row r="181" spans="1:11" x14ac:dyDescent="0.25">
      <c r="A181" s="7" t="str">
        <f>'5.0 Calc│Forecast Projects'!A181</f>
        <v>-</v>
      </c>
      <c r="B181" s="7" t="str">
        <f>'5.2 Calc│VTS'!B181</f>
        <v/>
      </c>
      <c r="C181" s="7" t="str">
        <f>'5.2 Calc│VTS'!C181</f>
        <v>-</v>
      </c>
      <c r="D181" s="7">
        <f>'5.0 Calc│Forecast Projects'!F181</f>
        <v>0</v>
      </c>
      <c r="E181" s="7">
        <f t="shared" si="5"/>
        <v>0</v>
      </c>
      <c r="G181" s="23">
        <f>'5.2 Calc│VTS'!G181*$E181</f>
        <v>0</v>
      </c>
      <c r="H181" s="23">
        <f>'5.2 Calc│VTS'!H181*$E181</f>
        <v>0</v>
      </c>
      <c r="I181" s="23">
        <f>'5.2 Calc│VTS'!I181*$E181</f>
        <v>0</v>
      </c>
      <c r="J181" s="23">
        <f>'5.2 Calc│VTS'!J181*$E181</f>
        <v>0</v>
      </c>
      <c r="K181" s="23">
        <f>'5.2 Calc│VTS'!K181*$E181</f>
        <v>0</v>
      </c>
    </row>
    <row r="182" spans="1:11" x14ac:dyDescent="0.25">
      <c r="A182" s="7" t="str">
        <f>'5.0 Calc│Forecast Projects'!A182</f>
        <v>-</v>
      </c>
      <c r="B182" s="7" t="str">
        <f>'5.2 Calc│VTS'!B182</f>
        <v/>
      </c>
      <c r="C182" s="7" t="str">
        <f>'5.2 Calc│VTS'!C182</f>
        <v>-</v>
      </c>
      <c r="D182" s="7">
        <f>'5.0 Calc│Forecast Projects'!F182</f>
        <v>0</v>
      </c>
      <c r="E182" s="7">
        <f t="shared" si="5"/>
        <v>0</v>
      </c>
      <c r="G182" s="23">
        <f>'5.2 Calc│VTS'!G182*$E182</f>
        <v>0</v>
      </c>
      <c r="H182" s="23">
        <f>'5.2 Calc│VTS'!H182*$E182</f>
        <v>0</v>
      </c>
      <c r="I182" s="23">
        <f>'5.2 Calc│VTS'!I182*$E182</f>
        <v>0</v>
      </c>
      <c r="J182" s="23">
        <f>'5.2 Calc│VTS'!J182*$E182</f>
        <v>0</v>
      </c>
      <c r="K182" s="23">
        <f>'5.2 Calc│VTS'!K182*$E182</f>
        <v>0</v>
      </c>
    </row>
    <row r="183" spans="1:11" x14ac:dyDescent="0.25">
      <c r="A183" s="7" t="str">
        <f>'5.0 Calc│Forecast Projects'!A183</f>
        <v>-</v>
      </c>
      <c r="B183" s="7" t="str">
        <f>'5.2 Calc│VTS'!B183</f>
        <v/>
      </c>
      <c r="C183" s="7" t="str">
        <f>'5.2 Calc│VTS'!C183</f>
        <v>-</v>
      </c>
      <c r="D183" s="7">
        <f>'5.0 Calc│Forecast Projects'!F183</f>
        <v>0</v>
      </c>
      <c r="E183" s="7">
        <f t="shared" si="5"/>
        <v>0</v>
      </c>
      <c r="G183" s="23">
        <f>'5.2 Calc│VTS'!G183*$E183</f>
        <v>0</v>
      </c>
      <c r="H183" s="23">
        <f>'5.2 Calc│VTS'!H183*$E183</f>
        <v>0</v>
      </c>
      <c r="I183" s="23">
        <f>'5.2 Calc│VTS'!I183*$E183</f>
        <v>0</v>
      </c>
      <c r="J183" s="23">
        <f>'5.2 Calc│VTS'!J183*$E183</f>
        <v>0</v>
      </c>
      <c r="K183" s="23">
        <f>'5.2 Calc│VTS'!K183*$E183</f>
        <v>0</v>
      </c>
    </row>
    <row r="184" spans="1:11" x14ac:dyDescent="0.25">
      <c r="A184" s="7" t="str">
        <f>'5.0 Calc│Forecast Projects'!A184</f>
        <v>-</v>
      </c>
      <c r="B184" s="7" t="str">
        <f>'5.2 Calc│VTS'!B184</f>
        <v/>
      </c>
      <c r="C184" s="7" t="str">
        <f>'5.2 Calc│VTS'!C184</f>
        <v>-</v>
      </c>
      <c r="D184" s="7">
        <f>'5.0 Calc│Forecast Projects'!F184</f>
        <v>0</v>
      </c>
      <c r="E184" s="7">
        <f t="shared" si="5"/>
        <v>0</v>
      </c>
      <c r="G184" s="23">
        <f>'5.2 Calc│VTS'!G184*$E184</f>
        <v>0</v>
      </c>
      <c r="H184" s="23">
        <f>'5.2 Calc│VTS'!H184*$E184</f>
        <v>0</v>
      </c>
      <c r="I184" s="23">
        <f>'5.2 Calc│VTS'!I184*$E184</f>
        <v>0</v>
      </c>
      <c r="J184" s="23">
        <f>'5.2 Calc│VTS'!J184*$E184</f>
        <v>0</v>
      </c>
      <c r="K184" s="23">
        <f>'5.2 Calc│VTS'!K184*$E184</f>
        <v>0</v>
      </c>
    </row>
    <row r="185" spans="1:11" x14ac:dyDescent="0.25">
      <c r="A185" s="7" t="str">
        <f>'5.0 Calc│Forecast Projects'!A185</f>
        <v>-</v>
      </c>
      <c r="B185" s="7" t="str">
        <f>'5.2 Calc│VTS'!B185</f>
        <v/>
      </c>
      <c r="C185" s="7" t="str">
        <f>'5.2 Calc│VTS'!C185</f>
        <v>-</v>
      </c>
      <c r="D185" s="7">
        <f>'5.0 Calc│Forecast Projects'!F185</f>
        <v>0</v>
      </c>
      <c r="E185" s="7">
        <f t="shared" si="5"/>
        <v>0</v>
      </c>
      <c r="G185" s="23">
        <f>'5.2 Calc│VTS'!G185*$E185</f>
        <v>0</v>
      </c>
      <c r="H185" s="23">
        <f>'5.2 Calc│VTS'!H185*$E185</f>
        <v>0</v>
      </c>
      <c r="I185" s="23">
        <f>'5.2 Calc│VTS'!I185*$E185</f>
        <v>0</v>
      </c>
      <c r="J185" s="23">
        <f>'5.2 Calc│VTS'!J185*$E185</f>
        <v>0</v>
      </c>
      <c r="K185" s="23">
        <f>'5.2 Calc│VTS'!K185*$E185</f>
        <v>0</v>
      </c>
    </row>
    <row r="186" spans="1:11" x14ac:dyDescent="0.25">
      <c r="A186" s="7" t="str">
        <f>'5.0 Calc│Forecast Projects'!A186</f>
        <v>-</v>
      </c>
      <c r="B186" s="7" t="str">
        <f>'5.2 Calc│VTS'!B186</f>
        <v/>
      </c>
      <c r="C186" s="7" t="str">
        <f>'5.2 Calc│VTS'!C186</f>
        <v>-</v>
      </c>
      <c r="D186" s="7">
        <f>'5.0 Calc│Forecast Projects'!F186</f>
        <v>0</v>
      </c>
      <c r="E186" s="7">
        <f t="shared" si="5"/>
        <v>0</v>
      </c>
      <c r="G186" s="23">
        <f>'5.2 Calc│VTS'!G186*$E186</f>
        <v>0</v>
      </c>
      <c r="H186" s="23">
        <f>'5.2 Calc│VTS'!H186*$E186</f>
        <v>0</v>
      </c>
      <c r="I186" s="23">
        <f>'5.2 Calc│VTS'!I186*$E186</f>
        <v>0</v>
      </c>
      <c r="J186" s="23">
        <f>'5.2 Calc│VTS'!J186*$E186</f>
        <v>0</v>
      </c>
      <c r="K186" s="23">
        <f>'5.2 Calc│VTS'!K186*$E186</f>
        <v>0</v>
      </c>
    </row>
    <row r="187" spans="1:11" x14ac:dyDescent="0.25">
      <c r="A187" s="7" t="str">
        <f>'5.0 Calc│Forecast Projects'!A187</f>
        <v>-</v>
      </c>
      <c r="B187" s="7" t="str">
        <f>'5.2 Calc│VTS'!B187</f>
        <v/>
      </c>
      <c r="C187" s="7" t="str">
        <f>'5.2 Calc│VTS'!C187</f>
        <v>-</v>
      </c>
      <c r="D187" s="7">
        <f>'5.0 Calc│Forecast Projects'!F187</f>
        <v>0</v>
      </c>
      <c r="E187" s="7">
        <f t="shared" si="5"/>
        <v>0</v>
      </c>
      <c r="G187" s="23">
        <f>'5.2 Calc│VTS'!G187*$E187</f>
        <v>0</v>
      </c>
      <c r="H187" s="23">
        <f>'5.2 Calc│VTS'!H187*$E187</f>
        <v>0</v>
      </c>
      <c r="I187" s="23">
        <f>'5.2 Calc│VTS'!I187*$E187</f>
        <v>0</v>
      </c>
      <c r="J187" s="23">
        <f>'5.2 Calc│VTS'!J187*$E187</f>
        <v>0</v>
      </c>
      <c r="K187" s="23">
        <f>'5.2 Calc│VTS'!K187*$E187</f>
        <v>0</v>
      </c>
    </row>
    <row r="188" spans="1:11" x14ac:dyDescent="0.25">
      <c r="A188" s="7" t="str">
        <f>'5.0 Calc│Forecast Projects'!A188</f>
        <v>-</v>
      </c>
      <c r="B188" s="7" t="str">
        <f>'5.2 Calc│VTS'!B188</f>
        <v/>
      </c>
      <c r="C188" s="7" t="str">
        <f>'5.2 Calc│VTS'!C188</f>
        <v>-</v>
      </c>
      <c r="D188" s="7">
        <f>'5.0 Calc│Forecast Projects'!F188</f>
        <v>0</v>
      </c>
      <c r="E188" s="7">
        <f t="shared" si="5"/>
        <v>0</v>
      </c>
      <c r="G188" s="23">
        <f>'5.2 Calc│VTS'!G188*$E188</f>
        <v>0</v>
      </c>
      <c r="H188" s="23">
        <f>'5.2 Calc│VTS'!H188*$E188</f>
        <v>0</v>
      </c>
      <c r="I188" s="23">
        <f>'5.2 Calc│VTS'!I188*$E188</f>
        <v>0</v>
      </c>
      <c r="J188" s="23">
        <f>'5.2 Calc│VTS'!J188*$E188</f>
        <v>0</v>
      </c>
      <c r="K188" s="23">
        <f>'5.2 Calc│VTS'!K188*$E188</f>
        <v>0</v>
      </c>
    </row>
    <row r="189" spans="1:11" x14ac:dyDescent="0.25">
      <c r="A189" s="7" t="str">
        <f>'5.0 Calc│Forecast Projects'!A189</f>
        <v>-</v>
      </c>
      <c r="B189" s="7" t="str">
        <f>'5.2 Calc│VTS'!B189</f>
        <v/>
      </c>
      <c r="C189" s="7" t="str">
        <f>'5.2 Calc│VTS'!C189</f>
        <v>-</v>
      </c>
      <c r="D189" s="7">
        <f>'5.0 Calc│Forecast Projects'!F189</f>
        <v>0</v>
      </c>
      <c r="E189" s="7">
        <f t="shared" si="5"/>
        <v>0</v>
      </c>
      <c r="G189" s="23">
        <f>'5.2 Calc│VTS'!G189*$E189</f>
        <v>0</v>
      </c>
      <c r="H189" s="23">
        <f>'5.2 Calc│VTS'!H189*$E189</f>
        <v>0</v>
      </c>
      <c r="I189" s="23">
        <f>'5.2 Calc│VTS'!I189*$E189</f>
        <v>0</v>
      </c>
      <c r="J189" s="23">
        <f>'5.2 Calc│VTS'!J189*$E189</f>
        <v>0</v>
      </c>
      <c r="K189" s="23">
        <f>'5.2 Calc│VTS'!K189*$E189</f>
        <v>0</v>
      </c>
    </row>
    <row r="190" spans="1:11" x14ac:dyDescent="0.25">
      <c r="A190" s="7" t="str">
        <f>'5.0 Calc│Forecast Projects'!A190</f>
        <v>-</v>
      </c>
      <c r="B190" s="7" t="str">
        <f>'5.2 Calc│VTS'!B190</f>
        <v/>
      </c>
      <c r="C190" s="7" t="str">
        <f>'5.2 Calc│VTS'!C190</f>
        <v>-</v>
      </c>
      <c r="D190" s="7">
        <f>'5.0 Calc│Forecast Projects'!F190</f>
        <v>0</v>
      </c>
      <c r="E190" s="7">
        <f t="shared" si="5"/>
        <v>0</v>
      </c>
      <c r="G190" s="23">
        <f>'5.2 Calc│VTS'!G190*$E190</f>
        <v>0</v>
      </c>
      <c r="H190" s="23">
        <f>'5.2 Calc│VTS'!H190*$E190</f>
        <v>0</v>
      </c>
      <c r="I190" s="23">
        <f>'5.2 Calc│VTS'!I190*$E190</f>
        <v>0</v>
      </c>
      <c r="J190" s="23">
        <f>'5.2 Calc│VTS'!J190*$E190</f>
        <v>0</v>
      </c>
      <c r="K190" s="23">
        <f>'5.2 Calc│VTS'!K190*$E190</f>
        <v>0</v>
      </c>
    </row>
    <row r="191" spans="1:11" x14ac:dyDescent="0.25">
      <c r="A191" s="7" t="str">
        <f>'5.0 Calc│Forecast Projects'!A191</f>
        <v>-</v>
      </c>
      <c r="B191" s="7" t="str">
        <f>'5.2 Calc│VTS'!B191</f>
        <v/>
      </c>
      <c r="C191" s="7" t="str">
        <f>'5.2 Calc│VTS'!C191</f>
        <v>-</v>
      </c>
      <c r="D191" s="7">
        <f>'5.0 Calc│Forecast Projects'!F191</f>
        <v>0</v>
      </c>
      <c r="E191" s="7">
        <f t="shared" si="5"/>
        <v>0</v>
      </c>
      <c r="G191" s="23">
        <f>'5.2 Calc│VTS'!G191*$E191</f>
        <v>0</v>
      </c>
      <c r="H191" s="23">
        <f>'5.2 Calc│VTS'!H191*$E191</f>
        <v>0</v>
      </c>
      <c r="I191" s="23">
        <f>'5.2 Calc│VTS'!I191*$E191</f>
        <v>0</v>
      </c>
      <c r="J191" s="23">
        <f>'5.2 Calc│VTS'!J191*$E191</f>
        <v>0</v>
      </c>
      <c r="K191" s="23">
        <f>'5.2 Calc│VTS'!K191*$E191</f>
        <v>0</v>
      </c>
    </row>
    <row r="192" spans="1:11" x14ac:dyDescent="0.25">
      <c r="A192" s="7" t="str">
        <f>'5.0 Calc│Forecast Projects'!A192</f>
        <v>-</v>
      </c>
      <c r="B192" s="7" t="str">
        <f>'5.2 Calc│VTS'!B192</f>
        <v/>
      </c>
      <c r="C192" s="7" t="str">
        <f>'5.2 Calc│VTS'!C192</f>
        <v>-</v>
      </c>
      <c r="D192" s="7">
        <f>'5.0 Calc│Forecast Projects'!F192</f>
        <v>0</v>
      </c>
      <c r="E192" s="7">
        <f t="shared" si="5"/>
        <v>0</v>
      </c>
      <c r="G192" s="23">
        <f>'5.2 Calc│VTS'!G192*$E192</f>
        <v>0</v>
      </c>
      <c r="H192" s="23">
        <f>'5.2 Calc│VTS'!H192*$E192</f>
        <v>0</v>
      </c>
      <c r="I192" s="23">
        <f>'5.2 Calc│VTS'!I192*$E192</f>
        <v>0</v>
      </c>
      <c r="J192" s="23">
        <f>'5.2 Calc│VTS'!J192*$E192</f>
        <v>0</v>
      </c>
      <c r="K192" s="23">
        <f>'5.2 Calc│VTS'!K192*$E192</f>
        <v>0</v>
      </c>
    </row>
    <row r="193" spans="1:11" x14ac:dyDescent="0.25">
      <c r="A193" s="7" t="str">
        <f>'5.0 Calc│Forecast Projects'!A193</f>
        <v>-</v>
      </c>
      <c r="B193" s="7" t="str">
        <f>'5.2 Calc│VTS'!B193</f>
        <v/>
      </c>
      <c r="C193" s="7" t="str">
        <f>'5.2 Calc│VTS'!C193</f>
        <v>-</v>
      </c>
      <c r="D193" s="7">
        <f>'5.0 Calc│Forecast Projects'!F193</f>
        <v>0</v>
      </c>
      <c r="E193" s="7">
        <f t="shared" si="5"/>
        <v>0</v>
      </c>
      <c r="G193" s="23">
        <f>'5.2 Calc│VTS'!G193*$E193</f>
        <v>0</v>
      </c>
      <c r="H193" s="23">
        <f>'5.2 Calc│VTS'!H193*$E193</f>
        <v>0</v>
      </c>
      <c r="I193" s="23">
        <f>'5.2 Calc│VTS'!I193*$E193</f>
        <v>0</v>
      </c>
      <c r="J193" s="23">
        <f>'5.2 Calc│VTS'!J193*$E193</f>
        <v>0</v>
      </c>
      <c r="K193" s="23">
        <f>'5.2 Calc│VTS'!K193*$E193</f>
        <v>0</v>
      </c>
    </row>
    <row r="194" spans="1:11" x14ac:dyDescent="0.25">
      <c r="A194" s="7" t="str">
        <f>'5.0 Calc│Forecast Projects'!A194</f>
        <v>-</v>
      </c>
      <c r="B194" s="7" t="str">
        <f>'5.2 Calc│VTS'!B194</f>
        <v/>
      </c>
      <c r="C194" s="7" t="str">
        <f>'5.2 Calc│VTS'!C194</f>
        <v>-</v>
      </c>
      <c r="D194" s="7">
        <f>'5.0 Calc│Forecast Projects'!F194</f>
        <v>0</v>
      </c>
      <c r="E194" s="7">
        <f t="shared" si="5"/>
        <v>0</v>
      </c>
      <c r="G194" s="23">
        <f>'5.2 Calc│VTS'!G194*$E194</f>
        <v>0</v>
      </c>
      <c r="H194" s="23">
        <f>'5.2 Calc│VTS'!H194*$E194</f>
        <v>0</v>
      </c>
      <c r="I194" s="23">
        <f>'5.2 Calc│VTS'!I194*$E194</f>
        <v>0</v>
      </c>
      <c r="J194" s="23">
        <f>'5.2 Calc│VTS'!J194*$E194</f>
        <v>0</v>
      </c>
      <c r="K194" s="23">
        <f>'5.2 Calc│VTS'!K194*$E194</f>
        <v>0</v>
      </c>
    </row>
    <row r="195" spans="1:11" x14ac:dyDescent="0.25">
      <c r="A195" s="7" t="str">
        <f>'5.0 Calc│Forecast Projects'!A195</f>
        <v>-</v>
      </c>
      <c r="B195" s="7" t="str">
        <f>'5.2 Calc│VTS'!B195</f>
        <v/>
      </c>
      <c r="C195" s="7" t="str">
        <f>'5.2 Calc│VTS'!C195</f>
        <v>-</v>
      </c>
      <c r="D195" s="7">
        <f>'5.0 Calc│Forecast Projects'!F195</f>
        <v>0</v>
      </c>
      <c r="E195" s="7">
        <f t="shared" si="5"/>
        <v>0</v>
      </c>
      <c r="G195" s="23">
        <f>'5.2 Calc│VTS'!G195*$E195</f>
        <v>0</v>
      </c>
      <c r="H195" s="23">
        <f>'5.2 Calc│VTS'!H195*$E195</f>
        <v>0</v>
      </c>
      <c r="I195" s="23">
        <f>'5.2 Calc│VTS'!I195*$E195</f>
        <v>0</v>
      </c>
      <c r="J195" s="23">
        <f>'5.2 Calc│VTS'!J195*$E195</f>
        <v>0</v>
      </c>
      <c r="K195" s="23">
        <f>'5.2 Calc│VTS'!K195*$E195</f>
        <v>0</v>
      </c>
    </row>
    <row r="196" spans="1:11" x14ac:dyDescent="0.25">
      <c r="A196" s="7" t="str">
        <f>'5.0 Calc│Forecast Projects'!A196</f>
        <v>-</v>
      </c>
      <c r="B196" s="7" t="str">
        <f>'5.2 Calc│VTS'!B196</f>
        <v/>
      </c>
      <c r="C196" s="7" t="str">
        <f>'5.2 Calc│VTS'!C196</f>
        <v>-</v>
      </c>
      <c r="D196" s="7">
        <f>'5.0 Calc│Forecast Projects'!F196</f>
        <v>0</v>
      </c>
      <c r="E196" s="7">
        <f t="shared" si="5"/>
        <v>0</v>
      </c>
      <c r="G196" s="23">
        <f>'5.2 Calc│VTS'!G196*$E196</f>
        <v>0</v>
      </c>
      <c r="H196" s="23">
        <f>'5.2 Calc│VTS'!H196*$E196</f>
        <v>0</v>
      </c>
      <c r="I196" s="23">
        <f>'5.2 Calc│VTS'!I196*$E196</f>
        <v>0</v>
      </c>
      <c r="J196" s="23">
        <f>'5.2 Calc│VTS'!J196*$E196</f>
        <v>0</v>
      </c>
      <c r="K196" s="23">
        <f>'5.2 Calc│VTS'!K196*$E196</f>
        <v>0</v>
      </c>
    </row>
    <row r="197" spans="1:11" x14ac:dyDescent="0.25">
      <c r="A197" s="7" t="str">
        <f>'5.0 Calc│Forecast Projects'!A197</f>
        <v>-</v>
      </c>
      <c r="B197" s="7" t="str">
        <f>'5.2 Calc│VTS'!B197</f>
        <v/>
      </c>
      <c r="C197" s="7" t="str">
        <f>'5.2 Calc│VTS'!C197</f>
        <v>-</v>
      </c>
      <c r="D197" s="7">
        <f>'5.0 Calc│Forecast Projects'!F197</f>
        <v>0</v>
      </c>
      <c r="E197" s="7">
        <f t="shared" si="5"/>
        <v>0</v>
      </c>
      <c r="G197" s="23">
        <f>'5.2 Calc│VTS'!G197*$E197</f>
        <v>0</v>
      </c>
      <c r="H197" s="23">
        <f>'5.2 Calc│VTS'!H197*$E197</f>
        <v>0</v>
      </c>
      <c r="I197" s="23">
        <f>'5.2 Calc│VTS'!I197*$E197</f>
        <v>0</v>
      </c>
      <c r="J197" s="23">
        <f>'5.2 Calc│VTS'!J197*$E197</f>
        <v>0</v>
      </c>
      <c r="K197" s="23">
        <f>'5.2 Calc│VTS'!K197*$E197</f>
        <v>0</v>
      </c>
    </row>
    <row r="198" spans="1:11" x14ac:dyDescent="0.25">
      <c r="A198" s="7" t="str">
        <f>'5.0 Calc│Forecast Projects'!A198</f>
        <v>-</v>
      </c>
      <c r="B198" s="7" t="str">
        <f>'5.2 Calc│VTS'!B198</f>
        <v/>
      </c>
      <c r="C198" s="7" t="str">
        <f>'5.2 Calc│VTS'!C198</f>
        <v>-</v>
      </c>
      <c r="D198" s="7">
        <f>'5.0 Calc│Forecast Projects'!F198</f>
        <v>0</v>
      </c>
      <c r="E198" s="7">
        <f t="shared" si="5"/>
        <v>0</v>
      </c>
      <c r="G198" s="23">
        <f>'5.2 Calc│VTS'!G198*$E198</f>
        <v>0</v>
      </c>
      <c r="H198" s="23">
        <f>'5.2 Calc│VTS'!H198*$E198</f>
        <v>0</v>
      </c>
      <c r="I198" s="23">
        <f>'5.2 Calc│VTS'!I198*$E198</f>
        <v>0</v>
      </c>
      <c r="J198" s="23">
        <f>'5.2 Calc│VTS'!J198*$E198</f>
        <v>0</v>
      </c>
      <c r="K198" s="23">
        <f>'5.2 Calc│VTS'!K198*$E198</f>
        <v>0</v>
      </c>
    </row>
    <row r="199" spans="1:11" x14ac:dyDescent="0.25">
      <c r="A199" s="7" t="str">
        <f>'5.0 Calc│Forecast Projects'!A199</f>
        <v>-</v>
      </c>
      <c r="B199" s="7" t="str">
        <f>'5.2 Calc│VTS'!B199</f>
        <v/>
      </c>
      <c r="C199" s="7" t="str">
        <f>'5.2 Calc│VTS'!C199</f>
        <v>-</v>
      </c>
      <c r="D199" s="7">
        <f>'5.0 Calc│Forecast Projects'!F199</f>
        <v>0</v>
      </c>
      <c r="E199" s="7">
        <f t="shared" si="5"/>
        <v>0</v>
      </c>
      <c r="G199" s="23">
        <f>'5.2 Calc│VTS'!G199*$E199</f>
        <v>0</v>
      </c>
      <c r="H199" s="23">
        <f>'5.2 Calc│VTS'!H199*$E199</f>
        <v>0</v>
      </c>
      <c r="I199" s="23">
        <f>'5.2 Calc│VTS'!I199*$E199</f>
        <v>0</v>
      </c>
      <c r="J199" s="23">
        <f>'5.2 Calc│VTS'!J199*$E199</f>
        <v>0</v>
      </c>
      <c r="K199" s="23">
        <f>'5.2 Calc│VTS'!K199*$E199</f>
        <v>0</v>
      </c>
    </row>
    <row r="200" spans="1:11" x14ac:dyDescent="0.25">
      <c r="A200" s="7" t="str">
        <f>'5.0 Calc│Forecast Projects'!A200</f>
        <v>-</v>
      </c>
      <c r="B200" s="7" t="str">
        <f>'5.2 Calc│VTS'!B200</f>
        <v/>
      </c>
      <c r="C200" s="7" t="str">
        <f>'5.2 Calc│VTS'!C200</f>
        <v>-</v>
      </c>
      <c r="D200" s="7">
        <f>'5.0 Calc│Forecast Projects'!F200</f>
        <v>0</v>
      </c>
      <c r="E200" s="7">
        <f t="shared" si="5"/>
        <v>0</v>
      </c>
      <c r="G200" s="23">
        <f>'5.2 Calc│VTS'!G200*$E200</f>
        <v>0</v>
      </c>
      <c r="H200" s="23">
        <f>'5.2 Calc│VTS'!H200*$E200</f>
        <v>0</v>
      </c>
      <c r="I200" s="23">
        <f>'5.2 Calc│VTS'!I200*$E200</f>
        <v>0</v>
      </c>
      <c r="J200" s="23">
        <f>'5.2 Calc│VTS'!J200*$E200</f>
        <v>0</v>
      </c>
      <c r="K200" s="23">
        <f>'5.2 Calc│VTS'!K200*$E200</f>
        <v>0</v>
      </c>
    </row>
    <row r="204" spans="1:11" x14ac:dyDescent="0.25">
      <c r="G204" s="36"/>
    </row>
    <row r="205" spans="1:11" x14ac:dyDescent="0.25">
      <c r="G205" s="36"/>
      <c r="H205" s="36"/>
      <c r="J205" s="36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BEAFA8"/>
  </sheetPr>
  <dimension ref="A1:M200"/>
  <sheetViews>
    <sheetView zoomScale="85" zoomScaleNormal="85" workbookViewId="0">
      <selection activeCell="C13" sqref="C13:C1000"/>
    </sheetView>
  </sheetViews>
  <sheetFormatPr defaultRowHeight="18" x14ac:dyDescent="0.25"/>
  <cols>
    <col min="1" max="1" width="4" style="13" customWidth="1"/>
    <col min="2" max="2" width="29.26953125" style="13" customWidth="1"/>
    <col min="3" max="3" width="18.26953125" style="13" customWidth="1"/>
    <col min="4" max="4" width="14.1796875" style="13" customWidth="1"/>
    <col min="5" max="5" width="11.6328125" style="13" customWidth="1"/>
    <col min="6" max="6" width="12.1796875" style="13" customWidth="1"/>
    <col min="7" max="16384" width="8.7265625" style="13"/>
  </cols>
  <sheetData>
    <row r="1" spans="1:13" s="1" customFormat="1" ht="13.5" x14ac:dyDescent="0.25"/>
    <row r="2" spans="1:13" s="1" customFormat="1" ht="13.5" x14ac:dyDescent="0.25"/>
    <row r="3" spans="1:13" s="1" customFormat="1" ht="13.5" x14ac:dyDescent="0.25"/>
    <row r="4" spans="1:13" s="1" customFormat="1" ht="13.5" x14ac:dyDescent="0.25"/>
    <row r="5" spans="1:13" s="1" customFormat="1" ht="13.5" x14ac:dyDescent="0.25"/>
    <row r="6" spans="1:13" s="1" customFormat="1" ht="13.5" x14ac:dyDescent="0.25"/>
    <row r="7" spans="1:13" s="1" customFormat="1" ht="13.5" x14ac:dyDescent="0.25"/>
    <row r="8" spans="1:13" s="1" customFormat="1" ht="13.5" x14ac:dyDescent="0.25"/>
    <row r="9" spans="1:13" s="1" customFormat="1" ht="13.5" x14ac:dyDescent="0.25"/>
    <row r="11" spans="1:13" ht="20.25" x14ac:dyDescent="0.3">
      <c r="B11" s="4" t="str">
        <f ca="1">RIGHT(CELL("filename",B1),LEN(CELL("filename",B1))-FIND("]",CELL("filename",B1)))</f>
        <v>5.4 Calc│Escalators</v>
      </c>
    </row>
    <row r="12" spans="1:13" s="10" customFormat="1" ht="54" x14ac:dyDescent="0.25">
      <c r="A12" s="11" t="s">
        <v>3</v>
      </c>
      <c r="B12" s="11" t="s">
        <v>0</v>
      </c>
      <c r="C12" s="11" t="str">
        <f>'3.2 Input│Other'!A38</f>
        <v>Labour</v>
      </c>
      <c r="D12" s="11" t="str">
        <f>'3.2 Input│Other'!A39</f>
        <v>Contractor</v>
      </c>
      <c r="E12" s="11" t="str">
        <f>'3.2 Input│Other'!A40</f>
        <v>Materials</v>
      </c>
      <c r="F12" s="11" t="str">
        <f>'3.2 Input│Other'!A41</f>
        <v>Other</v>
      </c>
      <c r="G12" s="11">
        <f>'5.3 Calc│Forecast $2017'!G12</f>
        <v>2018</v>
      </c>
      <c r="H12" s="11">
        <f>'5.3 Calc│Forecast $2017'!H12</f>
        <v>2019</v>
      </c>
      <c r="I12" s="11">
        <f>'5.3 Calc│Forecast $2017'!I12</f>
        <v>2020</v>
      </c>
      <c r="J12" s="11">
        <f>'5.3 Calc│Forecast $2017'!J12</f>
        <v>2021</v>
      </c>
      <c r="K12" s="11">
        <f>'5.3 Calc│Forecast $2017'!K12</f>
        <v>2022</v>
      </c>
      <c r="L12" s="13"/>
    </row>
    <row r="13" spans="1:13" x14ac:dyDescent="0.25">
      <c r="A13" s="7">
        <f>'5.0 Calc│Forecast Projects'!A13</f>
        <v>1</v>
      </c>
      <c r="B13" s="7" t="str">
        <f>'5.3 Calc│Forecast $2017'!B13</f>
        <v>All CS buffer Air shutoff system for all compressors</v>
      </c>
      <c r="C13" s="22">
        <f>VLOOKUP($A13,'5.0 Calc│Forecast Projects'!$A$12:$P$1000,12,FALSE)</f>
        <v>0.23664122137404581</v>
      </c>
      <c r="D13" s="22">
        <f>VLOOKUP($A13,'5.0 Calc│Forecast Projects'!$A$12:$P$1000,13,FALSE)</f>
        <v>1.9635143648286883E-2</v>
      </c>
      <c r="E13" s="22">
        <f>VLOOKUP($A13,'5.0 Calc│Forecast Projects'!$A$12:$P$1000,14,FALSE)</f>
        <v>0.74372363497766736</v>
      </c>
      <c r="F13" s="22">
        <f>VLOOKUP($A13,'5.0 Calc│Forecast Projects'!$A$12:$P$1000,15,FALSE)</f>
        <v>0</v>
      </c>
      <c r="G13" s="26">
        <f>$C13*(1+'3.2 Input│Other'!L$38)+$D13*(1+'3.2 Input│Other'!L$39)+$E13*(1+'3.2 Input│Other'!L$40)+$F13*(1+'3.2 Input│Other'!L$41)</f>
        <v>1</v>
      </c>
      <c r="H13" s="26">
        <f>$C13*(1+'3.2 Input│Other'!M$38)+$D13*(1+'3.2 Input│Other'!M$39)+$E13*(1+'3.2 Input│Other'!M$40)+$F13*(1+'3.2 Input│Other'!M$41)</f>
        <v>1</v>
      </c>
      <c r="I13" s="26">
        <f>$C13*(1+'3.2 Input│Other'!N$38)+$D13*(1+'3.2 Input│Other'!N$39)+$E13*(1+'3.2 Input│Other'!N$40)+$F13*(1+'3.2 Input│Other'!N$41)</f>
        <v>1</v>
      </c>
      <c r="J13" s="26">
        <f>$C13*(1+'3.2 Input│Other'!O$38)+$D13*(1+'3.2 Input│Other'!O$39)+$E13*(1+'3.2 Input│Other'!O$40)+$F13*(1+'3.2 Input│Other'!O$41)</f>
        <v>1</v>
      </c>
      <c r="K13" s="26">
        <f>$C13*(1+'3.2 Input│Other'!P$38)+$D13*(1+'3.2 Input│Other'!P$39)+$E13*(1+'3.2 Input│Other'!P$40)+$F13*(1+'3.2 Input│Other'!P$41)</f>
        <v>1</v>
      </c>
      <c r="M13" s="53">
        <f>SUM(C13:F13)</f>
        <v>1</v>
      </c>
    </row>
    <row r="14" spans="1:13" x14ac:dyDescent="0.25">
      <c r="A14" s="7">
        <f>'5.0 Calc│Forecast Projects'!A14</f>
        <v>2</v>
      </c>
      <c r="B14" s="7" t="str">
        <f>'5.3 Calc│Forecast $2017'!B14</f>
        <v>WCS A Process Safety</v>
      </c>
      <c r="C14" s="22">
        <f>VLOOKUP($A14,'5.0 Calc│Forecast Projects'!$A$12:$P$1000,12,FALSE)</f>
        <v>0.23664122137404581</v>
      </c>
      <c r="D14" s="22">
        <f>VLOOKUP($A14,'5.0 Calc│Forecast Projects'!$A$12:$P$1000,13,FALSE)</f>
        <v>0.27690234819940157</v>
      </c>
      <c r="E14" s="22">
        <f>VLOOKUP($A14,'5.0 Calc│Forecast Projects'!$A$12:$P$1000,14,FALSE)</f>
        <v>0.48645643042655262</v>
      </c>
      <c r="F14" s="22">
        <f>VLOOKUP($A14,'5.0 Calc│Forecast Projects'!$A$12:$P$1000,15,FALSE)</f>
        <v>0</v>
      </c>
      <c r="G14" s="26">
        <f>$C14*(1+'3.2 Input│Other'!L$38)+$D14*(1+'3.2 Input│Other'!L$39)+$E14*(1+'3.2 Input│Other'!L$40)+$F14*(1+'3.2 Input│Other'!L$41)</f>
        <v>1</v>
      </c>
      <c r="H14" s="26">
        <f>$C14*(1+'3.2 Input│Other'!M$38)+$D14*(1+'3.2 Input│Other'!M$39)+$E14*(1+'3.2 Input│Other'!M$40)+$F14*(1+'3.2 Input│Other'!M$41)</f>
        <v>1</v>
      </c>
      <c r="I14" s="26">
        <f>$C14*(1+'3.2 Input│Other'!N$38)+$D14*(1+'3.2 Input│Other'!N$39)+$E14*(1+'3.2 Input│Other'!N$40)+$F14*(1+'3.2 Input│Other'!N$41)</f>
        <v>1</v>
      </c>
      <c r="J14" s="26">
        <f>$C14*(1+'3.2 Input│Other'!O$38)+$D14*(1+'3.2 Input│Other'!O$39)+$E14*(1+'3.2 Input│Other'!O$40)+$F14*(1+'3.2 Input│Other'!O$41)</f>
        <v>1</v>
      </c>
      <c r="K14" s="26">
        <f>$C14*(1+'3.2 Input│Other'!P$38)+$D14*(1+'3.2 Input│Other'!P$39)+$E14*(1+'3.2 Input│Other'!P$40)+$F14*(1+'3.2 Input│Other'!P$41)</f>
        <v>1</v>
      </c>
      <c r="M14" s="53">
        <f t="shared" ref="M14:M77" si="0">SUM(C14:F14)</f>
        <v>1</v>
      </c>
    </row>
    <row r="15" spans="1:13" x14ac:dyDescent="0.25">
      <c r="A15" s="7">
        <f>'5.0 Calc│Forecast Projects'!A15</f>
        <v>3</v>
      </c>
      <c r="B15" s="7" t="str">
        <f>'5.3 Calc│Forecast $2017'!B15</f>
        <v>Brooklyn Compressor Station</v>
      </c>
      <c r="C15" s="22">
        <f>VLOOKUP($A15,'5.0 Calc│Forecast Projects'!$A$12:$P$1000,12,FALSE)</f>
        <v>0.25123360858402416</v>
      </c>
      <c r="D15" s="22">
        <f>VLOOKUP($A15,'5.0 Calc│Forecast Projects'!$A$12:$P$1000,13,FALSE)</f>
        <v>0.28494431987606195</v>
      </c>
      <c r="E15" s="22">
        <f>VLOOKUP($A15,'5.0 Calc│Forecast Projects'!$A$12:$P$1000,14,FALSE)</f>
        <v>0.46382207153991395</v>
      </c>
      <c r="F15" s="22">
        <f>VLOOKUP($A15,'5.0 Calc│Forecast Projects'!$A$12:$P$1000,15,FALSE)</f>
        <v>0</v>
      </c>
      <c r="G15" s="26">
        <f>$C15*(1+'3.2 Input│Other'!L$38)+$D15*(1+'3.2 Input│Other'!L$39)+$E15*(1+'3.2 Input│Other'!L$40)+$F15*(1+'3.2 Input│Other'!L$41)</f>
        <v>1</v>
      </c>
      <c r="H15" s="26">
        <f>$C15*(1+'3.2 Input│Other'!M$38)+$D15*(1+'3.2 Input│Other'!M$39)+$E15*(1+'3.2 Input│Other'!M$40)+$F15*(1+'3.2 Input│Other'!M$41)</f>
        <v>1</v>
      </c>
      <c r="I15" s="26">
        <f>$C15*(1+'3.2 Input│Other'!N$38)+$D15*(1+'3.2 Input│Other'!N$39)+$E15*(1+'3.2 Input│Other'!N$40)+$F15*(1+'3.2 Input│Other'!N$41)</f>
        <v>1</v>
      </c>
      <c r="J15" s="26">
        <f>$C15*(1+'3.2 Input│Other'!O$38)+$D15*(1+'3.2 Input│Other'!O$39)+$E15*(1+'3.2 Input│Other'!O$40)+$F15*(1+'3.2 Input│Other'!O$41)</f>
        <v>1</v>
      </c>
      <c r="K15" s="26">
        <f>$C15*(1+'3.2 Input│Other'!P$38)+$D15*(1+'3.2 Input│Other'!P$39)+$E15*(1+'3.2 Input│Other'!P$40)+$F15*(1+'3.2 Input│Other'!P$41)</f>
        <v>1</v>
      </c>
      <c r="M15" s="53">
        <f t="shared" si="0"/>
        <v>1</v>
      </c>
    </row>
    <row r="16" spans="1:13" x14ac:dyDescent="0.25">
      <c r="A16" s="7">
        <f>'5.0 Calc│Forecast Projects'!A16</f>
        <v>4</v>
      </c>
      <c r="B16" s="7" t="str">
        <f>'5.3 Calc│Forecast $2017'!B16</f>
        <v>Compressor Station Vent Stack Upgrade (BCS, WCS, GCS, SCS)</v>
      </c>
      <c r="C16" s="22">
        <f>VLOOKUP($A16,'5.0 Calc│Forecast Projects'!$A$12:$P$1000,12,FALSE)</f>
        <v>0.23664122137404581</v>
      </c>
      <c r="D16" s="22">
        <f>VLOOKUP($A16,'5.0 Calc│Forecast Projects'!$A$12:$P$1000,13,FALSE)</f>
        <v>0.26535392960137055</v>
      </c>
      <c r="E16" s="22">
        <f>VLOOKUP($A16,'5.0 Calc│Forecast Projects'!$A$12:$P$1000,14,FALSE)</f>
        <v>0.29622783111215173</v>
      </c>
      <c r="F16" s="22">
        <f>VLOOKUP($A16,'5.0 Calc│Forecast Projects'!$A$12:$P$1000,15,FALSE)</f>
        <v>0.20177701791243191</v>
      </c>
      <c r="G16" s="26">
        <f>$C16*(1+'3.2 Input│Other'!L$38)+$D16*(1+'3.2 Input│Other'!L$39)+$E16*(1+'3.2 Input│Other'!L$40)+$F16*(1+'3.2 Input│Other'!L$41)</f>
        <v>1</v>
      </c>
      <c r="H16" s="26">
        <f>$C16*(1+'3.2 Input│Other'!M$38)+$D16*(1+'3.2 Input│Other'!M$39)+$E16*(1+'3.2 Input│Other'!M$40)+$F16*(1+'3.2 Input│Other'!M$41)</f>
        <v>1</v>
      </c>
      <c r="I16" s="26">
        <f>$C16*(1+'3.2 Input│Other'!N$38)+$D16*(1+'3.2 Input│Other'!N$39)+$E16*(1+'3.2 Input│Other'!N$40)+$F16*(1+'3.2 Input│Other'!N$41)</f>
        <v>1</v>
      </c>
      <c r="J16" s="26">
        <f>$C16*(1+'3.2 Input│Other'!O$38)+$D16*(1+'3.2 Input│Other'!O$39)+$E16*(1+'3.2 Input│Other'!O$40)+$F16*(1+'3.2 Input│Other'!O$41)</f>
        <v>1</v>
      </c>
      <c r="K16" s="26">
        <f>$C16*(1+'3.2 Input│Other'!P$38)+$D16*(1+'3.2 Input│Other'!P$39)+$E16*(1+'3.2 Input│Other'!P$40)+$F16*(1+'3.2 Input│Other'!P$41)</f>
        <v>1</v>
      </c>
      <c r="M16" s="53">
        <f t="shared" si="0"/>
        <v>1</v>
      </c>
    </row>
    <row r="17" spans="1:13" x14ac:dyDescent="0.25">
      <c r="A17" s="7">
        <f>'5.0 Calc│Forecast Projects'!A17</f>
        <v>5</v>
      </c>
      <c r="B17" s="7" t="str">
        <f>'5.3 Calc│Forecast $2017'!B17</f>
        <v>Longford Odorant Pump Power Gas Upgrade</v>
      </c>
      <c r="C17" s="22">
        <f>VLOOKUP($A17,'5.0 Calc│Forecast Projects'!$A$12:$P$1000,12,FALSE)</f>
        <v>0.28571428571428575</v>
      </c>
      <c r="D17" s="22">
        <f>VLOOKUP($A17,'5.0 Calc│Forecast Projects'!$A$12:$P$1000,13,FALSE)</f>
        <v>0.33540119519592637</v>
      </c>
      <c r="E17" s="22">
        <f>VLOOKUP($A17,'5.0 Calc│Forecast Projects'!$A$12:$P$1000,14,FALSE)</f>
        <v>0.32828189262292046</v>
      </c>
      <c r="F17" s="22">
        <f>VLOOKUP($A17,'5.0 Calc│Forecast Projects'!$A$12:$P$1000,15,FALSE)</f>
        <v>5.0602626466867459E-2</v>
      </c>
      <c r="G17" s="26">
        <f>$C17*(1+'3.2 Input│Other'!L$38)+$D17*(1+'3.2 Input│Other'!L$39)+$E17*(1+'3.2 Input│Other'!L$40)+$F17*(1+'3.2 Input│Other'!L$41)</f>
        <v>1.0000000000000002</v>
      </c>
      <c r="H17" s="26">
        <f>$C17*(1+'3.2 Input│Other'!M$38)+$D17*(1+'3.2 Input│Other'!M$39)+$E17*(1+'3.2 Input│Other'!M$40)+$F17*(1+'3.2 Input│Other'!M$41)</f>
        <v>1.0000000000000002</v>
      </c>
      <c r="I17" s="26">
        <f>$C17*(1+'3.2 Input│Other'!N$38)+$D17*(1+'3.2 Input│Other'!N$39)+$E17*(1+'3.2 Input│Other'!N$40)+$F17*(1+'3.2 Input│Other'!N$41)</f>
        <v>1.0000000000000002</v>
      </c>
      <c r="J17" s="26">
        <f>$C17*(1+'3.2 Input│Other'!O$38)+$D17*(1+'3.2 Input│Other'!O$39)+$E17*(1+'3.2 Input│Other'!O$40)+$F17*(1+'3.2 Input│Other'!O$41)</f>
        <v>1.0000000000000002</v>
      </c>
      <c r="K17" s="26">
        <f>$C17*(1+'3.2 Input│Other'!P$38)+$D17*(1+'3.2 Input│Other'!P$39)+$E17*(1+'3.2 Input│Other'!P$40)+$F17*(1+'3.2 Input│Other'!P$41)</f>
        <v>1.0000000000000002</v>
      </c>
      <c r="M17" s="53">
        <f t="shared" si="0"/>
        <v>1.0000000000000002</v>
      </c>
    </row>
    <row r="18" spans="1:13" x14ac:dyDescent="0.25">
      <c r="A18" s="7">
        <f>'5.0 Calc│Forecast Projects'!A18</f>
        <v>6</v>
      </c>
      <c r="B18" s="7" t="str">
        <f>'5.3 Calc│Forecast $2017'!B18</f>
        <v>GCS compressor unit vent valves &amp; actuators replacement</v>
      </c>
      <c r="C18" s="22">
        <f>VLOOKUP($A18,'5.0 Calc│Forecast Projects'!$A$12:$P$1000,12,FALSE)</f>
        <v>0.23664122137404583</v>
      </c>
      <c r="D18" s="22">
        <f>VLOOKUP($A18,'5.0 Calc│Forecast Projects'!$A$12:$P$1000,13,FALSE)</f>
        <v>0.28726211128827756</v>
      </c>
      <c r="E18" s="22">
        <f>VLOOKUP($A18,'5.0 Calc│Forecast Projects'!$A$12:$P$1000,14,FALSE)</f>
        <v>0.47609666733767675</v>
      </c>
      <c r="F18" s="22">
        <f>VLOOKUP($A18,'5.0 Calc│Forecast Projects'!$A$12:$P$1000,15,FALSE)</f>
        <v>0</v>
      </c>
      <c r="G18" s="26">
        <f>$C18*(1+'3.2 Input│Other'!L$38)+$D18*(1+'3.2 Input│Other'!L$39)+$E18*(1+'3.2 Input│Other'!L$40)+$F18*(1+'3.2 Input│Other'!L$41)</f>
        <v>1</v>
      </c>
      <c r="H18" s="26">
        <f>$C18*(1+'3.2 Input│Other'!M$38)+$D18*(1+'3.2 Input│Other'!M$39)+$E18*(1+'3.2 Input│Other'!M$40)+$F18*(1+'3.2 Input│Other'!M$41)</f>
        <v>1</v>
      </c>
      <c r="I18" s="26">
        <f>$C18*(1+'3.2 Input│Other'!N$38)+$D18*(1+'3.2 Input│Other'!N$39)+$E18*(1+'3.2 Input│Other'!N$40)+$F18*(1+'3.2 Input│Other'!N$41)</f>
        <v>1</v>
      </c>
      <c r="J18" s="26">
        <f>$C18*(1+'3.2 Input│Other'!O$38)+$D18*(1+'3.2 Input│Other'!O$39)+$E18*(1+'3.2 Input│Other'!O$40)+$F18*(1+'3.2 Input│Other'!O$41)</f>
        <v>1</v>
      </c>
      <c r="K18" s="26">
        <f>$C18*(1+'3.2 Input│Other'!P$38)+$D18*(1+'3.2 Input│Other'!P$39)+$E18*(1+'3.2 Input│Other'!P$40)+$F18*(1+'3.2 Input│Other'!P$41)</f>
        <v>1</v>
      </c>
      <c r="M18" s="53">
        <f t="shared" si="0"/>
        <v>1</v>
      </c>
    </row>
    <row r="19" spans="1:13" x14ac:dyDescent="0.25">
      <c r="A19" s="7">
        <f>'5.0 Calc│Forecast Projects'!A19</f>
        <v>7</v>
      </c>
      <c r="B19" s="7" t="str">
        <f>'5.3 Calc│Forecast $2017'!B19</f>
        <v>GCS unit discharge and station manifold check valves replacement</v>
      </c>
      <c r="C19" s="22">
        <f>VLOOKUP($A19,'5.0 Calc│Forecast Projects'!$A$12:$P$1000,12,FALSE)</f>
        <v>0.24644217183119474</v>
      </c>
      <c r="D19" s="22">
        <f>VLOOKUP($A19,'5.0 Calc│Forecast Projects'!$A$12:$P$1000,13,FALSE)</f>
        <v>0.18776581059060107</v>
      </c>
      <c r="E19" s="22">
        <f>VLOOKUP($A19,'5.0 Calc│Forecast Projects'!$A$12:$P$1000,14,FALSE)</f>
        <v>0.56579201757820419</v>
      </c>
      <c r="F19" s="22">
        <f>VLOOKUP($A19,'5.0 Calc│Forecast Projects'!$A$12:$P$1000,15,FALSE)</f>
        <v>0</v>
      </c>
      <c r="G19" s="26">
        <f>$C19*(1+'3.2 Input│Other'!L$38)+$D19*(1+'3.2 Input│Other'!L$39)+$E19*(1+'3.2 Input│Other'!L$40)+$F19*(1+'3.2 Input│Other'!L$41)</f>
        <v>1</v>
      </c>
      <c r="H19" s="26">
        <f>$C19*(1+'3.2 Input│Other'!M$38)+$D19*(1+'3.2 Input│Other'!M$39)+$E19*(1+'3.2 Input│Other'!M$40)+$F19*(1+'3.2 Input│Other'!M$41)</f>
        <v>1</v>
      </c>
      <c r="I19" s="26">
        <f>$C19*(1+'3.2 Input│Other'!N$38)+$D19*(1+'3.2 Input│Other'!N$39)+$E19*(1+'3.2 Input│Other'!N$40)+$F19*(1+'3.2 Input│Other'!N$41)</f>
        <v>1</v>
      </c>
      <c r="J19" s="26">
        <f>$C19*(1+'3.2 Input│Other'!O$38)+$D19*(1+'3.2 Input│Other'!O$39)+$E19*(1+'3.2 Input│Other'!O$40)+$F19*(1+'3.2 Input│Other'!O$41)</f>
        <v>1</v>
      </c>
      <c r="K19" s="26">
        <f>$C19*(1+'3.2 Input│Other'!P$38)+$D19*(1+'3.2 Input│Other'!P$39)+$E19*(1+'3.2 Input│Other'!P$40)+$F19*(1+'3.2 Input│Other'!P$41)</f>
        <v>1</v>
      </c>
      <c r="M19" s="53">
        <f t="shared" si="0"/>
        <v>1</v>
      </c>
    </row>
    <row r="20" spans="1:13" x14ac:dyDescent="0.25">
      <c r="A20" s="7">
        <f>'5.0 Calc│Forecast Projects'!A20</f>
        <v>8</v>
      </c>
      <c r="B20" s="7" t="str">
        <f>'5.3 Calc│Forecast $2017'!B20</f>
        <v>GCS Decomm &amp; removal of turbine oil reservoir &amp; auto fill system</v>
      </c>
      <c r="C20" s="22">
        <f>VLOOKUP($A20,'5.0 Calc│Forecast Projects'!$A$12:$P$1000,12,FALSE)</f>
        <v>0.23664122137404581</v>
      </c>
      <c r="D20" s="22">
        <f>VLOOKUP($A20,'5.0 Calc│Forecast Projects'!$A$12:$P$1000,13,FALSE)</f>
        <v>0.75595867491082924</v>
      </c>
      <c r="E20" s="22">
        <f>VLOOKUP($A20,'5.0 Calc│Forecast Projects'!$A$12:$P$1000,14,FALSE)</f>
        <v>7.4001037151248793E-3</v>
      </c>
      <c r="F20" s="22">
        <f>VLOOKUP($A20,'5.0 Calc│Forecast Projects'!$A$12:$P$1000,15,FALSE)</f>
        <v>0</v>
      </c>
      <c r="G20" s="26">
        <f>$C20*(1+'3.2 Input│Other'!L$38)+$D20*(1+'3.2 Input│Other'!L$39)+$E20*(1+'3.2 Input│Other'!L$40)+$F20*(1+'3.2 Input│Other'!L$41)</f>
        <v>0.99999999999999989</v>
      </c>
      <c r="H20" s="26">
        <f>$C20*(1+'3.2 Input│Other'!M$38)+$D20*(1+'3.2 Input│Other'!M$39)+$E20*(1+'3.2 Input│Other'!M$40)+$F20*(1+'3.2 Input│Other'!M$41)</f>
        <v>0.99999999999999989</v>
      </c>
      <c r="I20" s="26">
        <f>$C20*(1+'3.2 Input│Other'!N$38)+$D20*(1+'3.2 Input│Other'!N$39)+$E20*(1+'3.2 Input│Other'!N$40)+$F20*(1+'3.2 Input│Other'!N$41)</f>
        <v>0.99999999999999989</v>
      </c>
      <c r="J20" s="26">
        <f>$C20*(1+'3.2 Input│Other'!O$38)+$D20*(1+'3.2 Input│Other'!O$39)+$E20*(1+'3.2 Input│Other'!O$40)+$F20*(1+'3.2 Input│Other'!O$41)</f>
        <v>0.99999999999999989</v>
      </c>
      <c r="K20" s="26">
        <f>$C20*(1+'3.2 Input│Other'!P$38)+$D20*(1+'3.2 Input│Other'!P$39)+$E20*(1+'3.2 Input│Other'!P$40)+$F20*(1+'3.2 Input│Other'!P$41)</f>
        <v>0.99999999999999989</v>
      </c>
      <c r="M20" s="53">
        <f t="shared" si="0"/>
        <v>0.99999999999999989</v>
      </c>
    </row>
    <row r="21" spans="1:13" x14ac:dyDescent="0.25">
      <c r="A21" s="7">
        <f>'5.0 Calc│Forecast Projects'!A21</f>
        <v>9</v>
      </c>
      <c r="B21" s="7" t="str">
        <f>'5.3 Calc│Forecast $2017'!B21</f>
        <v>BCS Instrument Air reliability upgrade</v>
      </c>
      <c r="C21" s="22">
        <f>VLOOKUP($A21,'5.0 Calc│Forecast Projects'!$A$12:$P$1000,12,FALSE)</f>
        <v>0.23664122137404583</v>
      </c>
      <c r="D21" s="22">
        <f>VLOOKUP($A21,'5.0 Calc│Forecast Projects'!$A$12:$P$1000,13,FALSE)</f>
        <v>0.48403280342151933</v>
      </c>
      <c r="E21" s="22">
        <f>VLOOKUP($A21,'5.0 Calc│Forecast Projects'!$A$12:$P$1000,14,FALSE)</f>
        <v>0.27932597520443492</v>
      </c>
      <c r="F21" s="22">
        <f>VLOOKUP($A21,'5.0 Calc│Forecast Projects'!$A$12:$P$1000,15,FALSE)</f>
        <v>0</v>
      </c>
      <c r="G21" s="26">
        <f>$C21*(1+'3.2 Input│Other'!L$38)+$D21*(1+'3.2 Input│Other'!L$39)+$E21*(1+'3.2 Input│Other'!L$40)+$F21*(1+'3.2 Input│Other'!L$41)</f>
        <v>1</v>
      </c>
      <c r="H21" s="26">
        <f>$C21*(1+'3.2 Input│Other'!M$38)+$D21*(1+'3.2 Input│Other'!M$39)+$E21*(1+'3.2 Input│Other'!M$40)+$F21*(1+'3.2 Input│Other'!M$41)</f>
        <v>1</v>
      </c>
      <c r="I21" s="26">
        <f>$C21*(1+'3.2 Input│Other'!N$38)+$D21*(1+'3.2 Input│Other'!N$39)+$E21*(1+'3.2 Input│Other'!N$40)+$F21*(1+'3.2 Input│Other'!N$41)</f>
        <v>1</v>
      </c>
      <c r="J21" s="26">
        <f>$C21*(1+'3.2 Input│Other'!O$38)+$D21*(1+'3.2 Input│Other'!O$39)+$E21*(1+'3.2 Input│Other'!O$40)+$F21*(1+'3.2 Input│Other'!O$41)</f>
        <v>1</v>
      </c>
      <c r="K21" s="26">
        <f>$C21*(1+'3.2 Input│Other'!P$38)+$D21*(1+'3.2 Input│Other'!P$39)+$E21*(1+'3.2 Input│Other'!P$40)+$F21*(1+'3.2 Input│Other'!P$41)</f>
        <v>1</v>
      </c>
      <c r="M21" s="53">
        <f t="shared" si="0"/>
        <v>1</v>
      </c>
    </row>
    <row r="22" spans="1:13" x14ac:dyDescent="0.25">
      <c r="A22" s="7">
        <f>'5.0 Calc│Forecast Projects'!A22</f>
        <v>10</v>
      </c>
      <c r="B22" s="7" t="str">
        <f>'5.3 Calc│Forecast $2017'!B22</f>
        <v>Compressor lagging and pipe coating replacement (expand to GCS, Springhurst/BCS12/WCS A/WCS B, Euroa)</v>
      </c>
      <c r="C22" s="22">
        <f>VLOOKUP($A22,'5.0 Calc│Forecast Projects'!$A$12:$P$1000,12,FALSE)</f>
        <v>0.23664122137404581</v>
      </c>
      <c r="D22" s="22">
        <f>VLOOKUP($A22,'5.0 Calc│Forecast Projects'!$A$12:$P$1000,13,FALSE)</f>
        <v>0.76335877862595425</v>
      </c>
      <c r="E22" s="22">
        <f>VLOOKUP($A22,'5.0 Calc│Forecast Projects'!$A$12:$P$1000,14,FALSE)</f>
        <v>0</v>
      </c>
      <c r="F22" s="22">
        <f>VLOOKUP($A22,'5.0 Calc│Forecast Projects'!$A$12:$P$1000,15,FALSE)</f>
        <v>0</v>
      </c>
      <c r="G22" s="26">
        <f>$C22*(1+'3.2 Input│Other'!L$38)+$D22*(1+'3.2 Input│Other'!L$39)+$E22*(1+'3.2 Input│Other'!L$40)+$F22*(1+'3.2 Input│Other'!L$41)</f>
        <v>1</v>
      </c>
      <c r="H22" s="26">
        <f>$C22*(1+'3.2 Input│Other'!M$38)+$D22*(1+'3.2 Input│Other'!M$39)+$E22*(1+'3.2 Input│Other'!M$40)+$F22*(1+'3.2 Input│Other'!M$41)</f>
        <v>1</v>
      </c>
      <c r="I22" s="26">
        <f>$C22*(1+'3.2 Input│Other'!N$38)+$D22*(1+'3.2 Input│Other'!N$39)+$E22*(1+'3.2 Input│Other'!N$40)+$F22*(1+'3.2 Input│Other'!N$41)</f>
        <v>1</v>
      </c>
      <c r="J22" s="26">
        <f>$C22*(1+'3.2 Input│Other'!O$38)+$D22*(1+'3.2 Input│Other'!O$39)+$E22*(1+'3.2 Input│Other'!O$40)+$F22*(1+'3.2 Input│Other'!O$41)</f>
        <v>1</v>
      </c>
      <c r="K22" s="26">
        <f>$C22*(1+'3.2 Input│Other'!P$38)+$D22*(1+'3.2 Input│Other'!P$39)+$E22*(1+'3.2 Input│Other'!P$40)+$F22*(1+'3.2 Input│Other'!P$41)</f>
        <v>1</v>
      </c>
      <c r="M22" s="53">
        <f t="shared" si="0"/>
        <v>1</v>
      </c>
    </row>
    <row r="23" spans="1:13" x14ac:dyDescent="0.25">
      <c r="A23" s="7">
        <f>'5.0 Calc│Forecast Projects'!A23</f>
        <v>11</v>
      </c>
      <c r="B23" s="7" t="str">
        <f>'5.3 Calc│Forecast $2017'!B23</f>
        <v>Storage shed-Dandenong, Wollert &amp; Springhurst</v>
      </c>
      <c r="C23" s="22">
        <f>VLOOKUP($A23,'5.0 Calc│Forecast Projects'!$A$12:$P$1000,12,FALSE)</f>
        <v>0.2857142857142857</v>
      </c>
      <c r="D23" s="22">
        <f>VLOOKUP($A23,'5.0 Calc│Forecast Projects'!$A$12:$P$1000,13,FALSE)</f>
        <v>0.7142857142857143</v>
      </c>
      <c r="E23" s="22">
        <f>VLOOKUP($A23,'5.0 Calc│Forecast Projects'!$A$12:$P$1000,14,FALSE)</f>
        <v>0</v>
      </c>
      <c r="F23" s="22">
        <f>VLOOKUP($A23,'5.0 Calc│Forecast Projects'!$A$12:$P$1000,15,FALSE)</f>
        <v>0</v>
      </c>
      <c r="G23" s="26">
        <f>$C23*(1+'3.2 Input│Other'!L$38)+$D23*(1+'3.2 Input│Other'!L$39)+$E23*(1+'3.2 Input│Other'!L$40)+$F23*(1+'3.2 Input│Other'!L$41)</f>
        <v>1</v>
      </c>
      <c r="H23" s="26">
        <f>$C23*(1+'3.2 Input│Other'!M$38)+$D23*(1+'3.2 Input│Other'!M$39)+$E23*(1+'3.2 Input│Other'!M$40)+$F23*(1+'3.2 Input│Other'!M$41)</f>
        <v>1</v>
      </c>
      <c r="I23" s="26">
        <f>$C23*(1+'3.2 Input│Other'!N$38)+$D23*(1+'3.2 Input│Other'!N$39)+$E23*(1+'3.2 Input│Other'!N$40)+$F23*(1+'3.2 Input│Other'!N$41)</f>
        <v>1</v>
      </c>
      <c r="J23" s="26">
        <f>$C23*(1+'3.2 Input│Other'!O$38)+$D23*(1+'3.2 Input│Other'!O$39)+$E23*(1+'3.2 Input│Other'!O$40)+$F23*(1+'3.2 Input│Other'!O$41)</f>
        <v>1</v>
      </c>
      <c r="K23" s="26">
        <f>$C23*(1+'3.2 Input│Other'!P$38)+$D23*(1+'3.2 Input│Other'!P$39)+$E23*(1+'3.2 Input│Other'!P$40)+$F23*(1+'3.2 Input│Other'!P$41)</f>
        <v>1</v>
      </c>
      <c r="M23" s="53">
        <f t="shared" si="0"/>
        <v>1</v>
      </c>
    </row>
    <row r="24" spans="1:13" x14ac:dyDescent="0.25">
      <c r="A24" s="7">
        <f>'5.0 Calc│Forecast Projects'!A24</f>
        <v>12</v>
      </c>
      <c r="B24" s="7" t="str">
        <f>'5.3 Calc│Forecast $2017'!B24</f>
        <v>Iona CS aftercooler augmentation</v>
      </c>
      <c r="C24" s="22">
        <f>VLOOKUP($A24,'5.0 Calc│Forecast Projects'!$A$12:$P$1000,12,FALSE)</f>
        <v>0.28571428571428575</v>
      </c>
      <c r="D24" s="22">
        <f>VLOOKUP($A24,'5.0 Calc│Forecast Projects'!$A$12:$P$1000,13,FALSE)</f>
        <v>0.37407022489445718</v>
      </c>
      <c r="E24" s="22">
        <f>VLOOKUP($A24,'5.0 Calc│Forecast Projects'!$A$12:$P$1000,14,FALSE)</f>
        <v>0.34021548939125718</v>
      </c>
      <c r="F24" s="22">
        <f>VLOOKUP($A24,'5.0 Calc│Forecast Projects'!$A$12:$P$1000,15,FALSE)</f>
        <v>0</v>
      </c>
      <c r="G24" s="26">
        <f>$C24*(1+'3.2 Input│Other'!L$38)+$D24*(1+'3.2 Input│Other'!L$39)+$E24*(1+'3.2 Input│Other'!L$40)+$F24*(1+'3.2 Input│Other'!L$41)</f>
        <v>1.0000000000000002</v>
      </c>
      <c r="H24" s="26">
        <f>$C24*(1+'3.2 Input│Other'!M$38)+$D24*(1+'3.2 Input│Other'!M$39)+$E24*(1+'3.2 Input│Other'!M$40)+$F24*(1+'3.2 Input│Other'!M$41)</f>
        <v>1.0000000000000002</v>
      </c>
      <c r="I24" s="26">
        <f>$C24*(1+'3.2 Input│Other'!N$38)+$D24*(1+'3.2 Input│Other'!N$39)+$E24*(1+'3.2 Input│Other'!N$40)+$F24*(1+'3.2 Input│Other'!N$41)</f>
        <v>1.0000000000000002</v>
      </c>
      <c r="J24" s="26">
        <f>$C24*(1+'3.2 Input│Other'!O$38)+$D24*(1+'3.2 Input│Other'!O$39)+$E24*(1+'3.2 Input│Other'!O$40)+$F24*(1+'3.2 Input│Other'!O$41)</f>
        <v>1.0000000000000002</v>
      </c>
      <c r="K24" s="26">
        <f>$C24*(1+'3.2 Input│Other'!P$38)+$D24*(1+'3.2 Input│Other'!P$39)+$E24*(1+'3.2 Input│Other'!P$40)+$F24*(1+'3.2 Input│Other'!P$41)</f>
        <v>1.0000000000000002</v>
      </c>
      <c r="M24" s="53">
        <f t="shared" si="0"/>
        <v>1.0000000000000002</v>
      </c>
    </row>
    <row r="25" spans="1:13" x14ac:dyDescent="0.25">
      <c r="A25" s="7">
        <f>'5.0 Calc│Forecast Projects'!A25</f>
        <v>13</v>
      </c>
      <c r="B25" s="7" t="str">
        <f>'5.3 Calc│Forecast $2017'!B25</f>
        <v>Battery replacement</v>
      </c>
      <c r="C25" s="22">
        <f>VLOOKUP($A25,'5.0 Calc│Forecast Projects'!$A$12:$P$1000,12,FALSE)</f>
        <v>0.32669077829725601</v>
      </c>
      <c r="D25" s="22">
        <f>VLOOKUP($A25,'5.0 Calc│Forecast Projects'!$A$12:$P$1000,13,FALSE)</f>
        <v>0.14762919688920126</v>
      </c>
      <c r="E25" s="22">
        <f>VLOOKUP($A25,'5.0 Calc│Forecast Projects'!$A$12:$P$1000,14,FALSE)</f>
        <v>0.4801505886102424</v>
      </c>
      <c r="F25" s="22">
        <f>VLOOKUP($A25,'5.0 Calc│Forecast Projects'!$A$12:$P$1000,15,FALSE)</f>
        <v>4.5529436203300314E-2</v>
      </c>
      <c r="G25" s="26">
        <f>$C25*(1+'3.2 Input│Other'!L$38)+$D25*(1+'3.2 Input│Other'!L$39)+$E25*(1+'3.2 Input│Other'!L$40)+$F25*(1+'3.2 Input│Other'!L$41)</f>
        <v>1</v>
      </c>
      <c r="H25" s="26">
        <f>$C25*(1+'3.2 Input│Other'!M$38)+$D25*(1+'3.2 Input│Other'!M$39)+$E25*(1+'3.2 Input│Other'!M$40)+$F25*(1+'3.2 Input│Other'!M$41)</f>
        <v>1</v>
      </c>
      <c r="I25" s="26">
        <f>$C25*(1+'3.2 Input│Other'!N$38)+$D25*(1+'3.2 Input│Other'!N$39)+$E25*(1+'3.2 Input│Other'!N$40)+$F25*(1+'3.2 Input│Other'!N$41)</f>
        <v>1</v>
      </c>
      <c r="J25" s="26">
        <f>$C25*(1+'3.2 Input│Other'!O$38)+$D25*(1+'3.2 Input│Other'!O$39)+$E25*(1+'3.2 Input│Other'!O$40)+$F25*(1+'3.2 Input│Other'!O$41)</f>
        <v>1</v>
      </c>
      <c r="K25" s="26">
        <f>$C25*(1+'3.2 Input│Other'!P$38)+$D25*(1+'3.2 Input│Other'!P$39)+$E25*(1+'3.2 Input│Other'!P$40)+$F25*(1+'3.2 Input│Other'!P$41)</f>
        <v>1</v>
      </c>
      <c r="M25" s="53">
        <f t="shared" si="0"/>
        <v>1</v>
      </c>
    </row>
    <row r="26" spans="1:13" x14ac:dyDescent="0.25">
      <c r="A26" s="7">
        <f>'5.0 Calc│Forecast Projects'!A26</f>
        <v>14</v>
      </c>
      <c r="B26" s="7" t="str">
        <f>'5.3 Calc│Forecast $2017'!B26</f>
        <v>Wollert CG Instrument Air Conversion</v>
      </c>
      <c r="C26" s="22">
        <f>VLOOKUP($A26,'5.0 Calc│Forecast Projects'!$A$12:$P$1000,12,FALSE)</f>
        <v>0.23664122137404578</v>
      </c>
      <c r="D26" s="22">
        <f>VLOOKUP($A26,'5.0 Calc│Forecast Projects'!$A$12:$P$1000,13,FALSE)</f>
        <v>0.56538219768739695</v>
      </c>
      <c r="E26" s="22">
        <f>VLOOKUP($A26,'5.0 Calc│Forecast Projects'!$A$12:$P$1000,14,FALSE)</f>
        <v>0.19797658093855722</v>
      </c>
      <c r="F26" s="22">
        <f>VLOOKUP($A26,'5.0 Calc│Forecast Projects'!$A$12:$P$1000,15,FALSE)</f>
        <v>0</v>
      </c>
      <c r="G26" s="26">
        <f>$C26*(1+'3.2 Input│Other'!L$38)+$D26*(1+'3.2 Input│Other'!L$39)+$E26*(1+'3.2 Input│Other'!L$40)+$F26*(1+'3.2 Input│Other'!L$41)</f>
        <v>0.99999999999999989</v>
      </c>
      <c r="H26" s="26">
        <f>$C26*(1+'3.2 Input│Other'!M$38)+$D26*(1+'3.2 Input│Other'!M$39)+$E26*(1+'3.2 Input│Other'!M$40)+$F26*(1+'3.2 Input│Other'!M$41)</f>
        <v>0.99999999999999989</v>
      </c>
      <c r="I26" s="26">
        <f>$C26*(1+'3.2 Input│Other'!N$38)+$D26*(1+'3.2 Input│Other'!N$39)+$E26*(1+'3.2 Input│Other'!N$40)+$F26*(1+'3.2 Input│Other'!N$41)</f>
        <v>0.99999999999999989</v>
      </c>
      <c r="J26" s="26">
        <f>$C26*(1+'3.2 Input│Other'!O$38)+$D26*(1+'3.2 Input│Other'!O$39)+$E26*(1+'3.2 Input│Other'!O$40)+$F26*(1+'3.2 Input│Other'!O$41)</f>
        <v>0.99999999999999989</v>
      </c>
      <c r="K26" s="26">
        <f>$C26*(1+'3.2 Input│Other'!P$38)+$D26*(1+'3.2 Input│Other'!P$39)+$E26*(1+'3.2 Input│Other'!P$40)+$F26*(1+'3.2 Input│Other'!P$41)</f>
        <v>0.99999999999999989</v>
      </c>
      <c r="M26" s="53">
        <f t="shared" si="0"/>
        <v>0.99999999999999989</v>
      </c>
    </row>
    <row r="27" spans="1:13" x14ac:dyDescent="0.25">
      <c r="A27" s="7">
        <f>'5.0 Calc│Forecast Projects'!A27</f>
        <v>15</v>
      </c>
      <c r="B27" s="7" t="str">
        <f>'5.3 Calc│Forecast $2017'!B27</f>
        <v>Pit installation on LV03 bypass valves on T33</v>
      </c>
      <c r="C27" s="22">
        <f>VLOOKUP($A27,'5.0 Calc│Forecast Projects'!$A$12:$P$1000,12,FALSE)</f>
        <v>0.2857142857142857</v>
      </c>
      <c r="D27" s="22">
        <f>VLOOKUP($A27,'5.0 Calc│Forecast Projects'!$A$12:$P$1000,13,FALSE)</f>
        <v>0.58063328424153171</v>
      </c>
      <c r="E27" s="22">
        <f>VLOOKUP($A27,'5.0 Calc│Forecast Projects'!$A$12:$P$1000,14,FALSE)</f>
        <v>0.13365243004418262</v>
      </c>
      <c r="F27" s="22">
        <f>VLOOKUP($A27,'5.0 Calc│Forecast Projects'!$A$12:$P$1000,15,FALSE)</f>
        <v>0</v>
      </c>
      <c r="G27" s="26">
        <f>$C27*(1+'3.2 Input│Other'!L$38)+$D27*(1+'3.2 Input│Other'!L$39)+$E27*(1+'3.2 Input│Other'!L$40)+$F27*(1+'3.2 Input│Other'!L$41)</f>
        <v>1</v>
      </c>
      <c r="H27" s="26">
        <f>$C27*(1+'3.2 Input│Other'!M$38)+$D27*(1+'3.2 Input│Other'!M$39)+$E27*(1+'3.2 Input│Other'!M$40)+$F27*(1+'3.2 Input│Other'!M$41)</f>
        <v>1</v>
      </c>
      <c r="I27" s="26">
        <f>$C27*(1+'3.2 Input│Other'!N$38)+$D27*(1+'3.2 Input│Other'!N$39)+$E27*(1+'3.2 Input│Other'!N$40)+$F27*(1+'3.2 Input│Other'!N$41)</f>
        <v>1</v>
      </c>
      <c r="J27" s="26">
        <f>$C27*(1+'3.2 Input│Other'!O$38)+$D27*(1+'3.2 Input│Other'!O$39)+$E27*(1+'3.2 Input│Other'!O$40)+$F27*(1+'3.2 Input│Other'!O$41)</f>
        <v>1</v>
      </c>
      <c r="K27" s="26">
        <f>$C27*(1+'3.2 Input│Other'!P$38)+$D27*(1+'3.2 Input│Other'!P$39)+$E27*(1+'3.2 Input│Other'!P$40)+$F27*(1+'3.2 Input│Other'!P$41)</f>
        <v>1</v>
      </c>
      <c r="M27" s="53">
        <f t="shared" si="0"/>
        <v>1</v>
      </c>
    </row>
    <row r="28" spans="1:13" x14ac:dyDescent="0.25">
      <c r="A28" s="7">
        <f>'5.0 Calc│Forecast Projects'!A28</f>
        <v>16</v>
      </c>
      <c r="B28" s="7" t="str">
        <f>'5.3 Calc│Forecast $2017'!B28</f>
        <v>Dandenong water supply &amp; fire main modification</v>
      </c>
      <c r="C28" s="22">
        <f>VLOOKUP($A28,'5.0 Calc│Forecast Projects'!$A$12:$P$1000,12,FALSE)</f>
        <v>0.2857142857142857</v>
      </c>
      <c r="D28" s="22">
        <f>VLOOKUP($A28,'5.0 Calc│Forecast Projects'!$A$12:$P$1000,13,FALSE)</f>
        <v>0.71428571428571419</v>
      </c>
      <c r="E28" s="22">
        <f>VLOOKUP($A28,'5.0 Calc│Forecast Projects'!$A$12:$P$1000,14,FALSE)</f>
        <v>0</v>
      </c>
      <c r="F28" s="22">
        <f>VLOOKUP($A28,'5.0 Calc│Forecast Projects'!$A$12:$P$1000,15,FALSE)</f>
        <v>0</v>
      </c>
      <c r="G28" s="26">
        <f>$C28*(1+'3.2 Input│Other'!L$38)+$D28*(1+'3.2 Input│Other'!L$39)+$E28*(1+'3.2 Input│Other'!L$40)+$F28*(1+'3.2 Input│Other'!L$41)</f>
        <v>0.99999999999999989</v>
      </c>
      <c r="H28" s="26">
        <f>$C28*(1+'3.2 Input│Other'!M$38)+$D28*(1+'3.2 Input│Other'!M$39)+$E28*(1+'3.2 Input│Other'!M$40)+$F28*(1+'3.2 Input│Other'!M$41)</f>
        <v>0.99999999999999989</v>
      </c>
      <c r="I28" s="26">
        <f>$C28*(1+'3.2 Input│Other'!N$38)+$D28*(1+'3.2 Input│Other'!N$39)+$E28*(1+'3.2 Input│Other'!N$40)+$F28*(1+'3.2 Input│Other'!N$41)</f>
        <v>0.99999999999999989</v>
      </c>
      <c r="J28" s="26">
        <f>$C28*(1+'3.2 Input│Other'!O$38)+$D28*(1+'3.2 Input│Other'!O$39)+$E28*(1+'3.2 Input│Other'!O$40)+$F28*(1+'3.2 Input│Other'!O$41)</f>
        <v>0.99999999999999989</v>
      </c>
      <c r="K28" s="26">
        <f>$C28*(1+'3.2 Input│Other'!P$38)+$D28*(1+'3.2 Input│Other'!P$39)+$E28*(1+'3.2 Input│Other'!P$40)+$F28*(1+'3.2 Input│Other'!P$41)</f>
        <v>0.99999999999999989</v>
      </c>
      <c r="M28" s="53">
        <f t="shared" si="0"/>
        <v>0.99999999999999989</v>
      </c>
    </row>
    <row r="29" spans="1:13" x14ac:dyDescent="0.25">
      <c r="A29" s="7">
        <f>'5.0 Calc│Forecast Projects'!A29</f>
        <v>17</v>
      </c>
      <c r="B29" s="7" t="str">
        <f>'5.3 Calc│Forecast $2017'!B29</f>
        <v>Culcairn Injection Gas Quality equipment</v>
      </c>
      <c r="C29" s="22">
        <f>VLOOKUP($A29,'5.0 Calc│Forecast Projects'!$A$12:$P$1000,12,FALSE)</f>
        <v>0.28571428571428575</v>
      </c>
      <c r="D29" s="22">
        <f>VLOOKUP($A29,'5.0 Calc│Forecast Projects'!$A$12:$P$1000,13,FALSE)</f>
        <v>4.6611751360732943E-2</v>
      </c>
      <c r="E29" s="22">
        <f>VLOOKUP($A29,'5.0 Calc│Forecast Projects'!$A$12:$P$1000,14,FALSE)</f>
        <v>0.66767396292498138</v>
      </c>
      <c r="F29" s="22">
        <f>VLOOKUP($A29,'5.0 Calc│Forecast Projects'!$A$12:$P$1000,15,FALSE)</f>
        <v>0</v>
      </c>
      <c r="G29" s="26">
        <f>$C29*(1+'3.2 Input│Other'!L$38)+$D29*(1+'3.2 Input│Other'!L$39)+$E29*(1+'3.2 Input│Other'!L$40)+$F29*(1+'3.2 Input│Other'!L$41)</f>
        <v>1</v>
      </c>
      <c r="H29" s="26">
        <f>$C29*(1+'3.2 Input│Other'!M$38)+$D29*(1+'3.2 Input│Other'!M$39)+$E29*(1+'3.2 Input│Other'!M$40)+$F29*(1+'3.2 Input│Other'!M$41)</f>
        <v>1</v>
      </c>
      <c r="I29" s="26">
        <f>$C29*(1+'3.2 Input│Other'!N$38)+$D29*(1+'3.2 Input│Other'!N$39)+$E29*(1+'3.2 Input│Other'!N$40)+$F29*(1+'3.2 Input│Other'!N$41)</f>
        <v>1</v>
      </c>
      <c r="J29" s="26">
        <f>$C29*(1+'3.2 Input│Other'!O$38)+$D29*(1+'3.2 Input│Other'!O$39)+$E29*(1+'3.2 Input│Other'!O$40)+$F29*(1+'3.2 Input│Other'!O$41)</f>
        <v>1</v>
      </c>
      <c r="K29" s="26">
        <f>$C29*(1+'3.2 Input│Other'!P$38)+$D29*(1+'3.2 Input│Other'!P$39)+$E29*(1+'3.2 Input│Other'!P$40)+$F29*(1+'3.2 Input│Other'!P$41)</f>
        <v>1</v>
      </c>
      <c r="M29" s="53">
        <f t="shared" si="0"/>
        <v>1</v>
      </c>
    </row>
    <row r="30" spans="1:13" x14ac:dyDescent="0.25">
      <c r="A30" s="7">
        <f>'5.0 Calc│Forecast Projects'!A30</f>
        <v>18</v>
      </c>
      <c r="B30" s="7" t="str">
        <f>'5.3 Calc│Forecast $2017'!B30</f>
        <v>Positioner Replacement</v>
      </c>
      <c r="C30" s="22">
        <f>VLOOKUP($A30,'5.0 Calc│Forecast Projects'!$A$12:$P$1000,12,FALSE)</f>
        <v>0.35097861016941134</v>
      </c>
      <c r="D30" s="22">
        <f>VLOOKUP($A30,'5.0 Calc│Forecast Projects'!$A$12:$P$1000,13,FALSE)</f>
        <v>0.22082278765369234</v>
      </c>
      <c r="E30" s="22">
        <f>VLOOKUP($A30,'5.0 Calc│Forecast Projects'!$A$12:$P$1000,14,FALSE)</f>
        <v>0.31942472808502015</v>
      </c>
      <c r="F30" s="22">
        <f>VLOOKUP($A30,'5.0 Calc│Forecast Projects'!$A$12:$P$1000,15,FALSE)</f>
        <v>0.10877387409187608</v>
      </c>
      <c r="G30" s="26">
        <f>$C30*(1+'3.2 Input│Other'!L$38)+$D30*(1+'3.2 Input│Other'!L$39)+$E30*(1+'3.2 Input│Other'!L$40)+$F30*(1+'3.2 Input│Other'!L$41)</f>
        <v>0.99999999999999989</v>
      </c>
      <c r="H30" s="26">
        <f>$C30*(1+'3.2 Input│Other'!M$38)+$D30*(1+'3.2 Input│Other'!M$39)+$E30*(1+'3.2 Input│Other'!M$40)+$F30*(1+'3.2 Input│Other'!M$41)</f>
        <v>0.99999999999999989</v>
      </c>
      <c r="I30" s="26">
        <f>$C30*(1+'3.2 Input│Other'!N$38)+$D30*(1+'3.2 Input│Other'!N$39)+$E30*(1+'3.2 Input│Other'!N$40)+$F30*(1+'3.2 Input│Other'!N$41)</f>
        <v>0.99999999999999989</v>
      </c>
      <c r="J30" s="26">
        <f>$C30*(1+'3.2 Input│Other'!O$38)+$D30*(1+'3.2 Input│Other'!O$39)+$E30*(1+'3.2 Input│Other'!O$40)+$F30*(1+'3.2 Input│Other'!O$41)</f>
        <v>0.99999999999999989</v>
      </c>
      <c r="K30" s="26">
        <f>$C30*(1+'3.2 Input│Other'!P$38)+$D30*(1+'3.2 Input│Other'!P$39)+$E30*(1+'3.2 Input│Other'!P$40)+$F30*(1+'3.2 Input│Other'!P$41)</f>
        <v>0.99999999999999989</v>
      </c>
      <c r="M30" s="53">
        <f t="shared" si="0"/>
        <v>0.99999999999999989</v>
      </c>
    </row>
    <row r="31" spans="1:13" x14ac:dyDescent="0.25">
      <c r="A31" s="7">
        <f>'5.0 Calc│Forecast Projects'!A31</f>
        <v>19</v>
      </c>
      <c r="B31" s="7" t="str">
        <f>'5.3 Calc│Forecast $2017'!B31</f>
        <v>VTS Safety Management Study aerial photography</v>
      </c>
      <c r="C31" s="22">
        <f>VLOOKUP($A31,'5.0 Calc│Forecast Projects'!$A$12:$P$1000,12,FALSE)</f>
        <v>0.21875</v>
      </c>
      <c r="D31" s="22">
        <f>VLOOKUP($A31,'5.0 Calc│Forecast Projects'!$A$12:$P$1000,13,FALSE)</f>
        <v>0</v>
      </c>
      <c r="E31" s="22">
        <f>VLOOKUP($A31,'5.0 Calc│Forecast Projects'!$A$12:$P$1000,14,FALSE)</f>
        <v>0</v>
      </c>
      <c r="F31" s="22">
        <f>VLOOKUP($A31,'5.0 Calc│Forecast Projects'!$A$12:$P$1000,15,FALSE)</f>
        <v>0.78125</v>
      </c>
      <c r="G31" s="26">
        <f>$C31*(1+'3.2 Input│Other'!L$38)+$D31*(1+'3.2 Input│Other'!L$39)+$E31*(1+'3.2 Input│Other'!L$40)+$F31*(1+'3.2 Input│Other'!L$41)</f>
        <v>1</v>
      </c>
      <c r="H31" s="26">
        <f>$C31*(1+'3.2 Input│Other'!M$38)+$D31*(1+'3.2 Input│Other'!M$39)+$E31*(1+'3.2 Input│Other'!M$40)+$F31*(1+'3.2 Input│Other'!M$41)</f>
        <v>1</v>
      </c>
      <c r="I31" s="26">
        <f>$C31*(1+'3.2 Input│Other'!N$38)+$D31*(1+'3.2 Input│Other'!N$39)+$E31*(1+'3.2 Input│Other'!N$40)+$F31*(1+'3.2 Input│Other'!N$41)</f>
        <v>1</v>
      </c>
      <c r="J31" s="26">
        <f>$C31*(1+'3.2 Input│Other'!O$38)+$D31*(1+'3.2 Input│Other'!O$39)+$E31*(1+'3.2 Input│Other'!O$40)+$F31*(1+'3.2 Input│Other'!O$41)</f>
        <v>1</v>
      </c>
      <c r="K31" s="26">
        <f>$C31*(1+'3.2 Input│Other'!P$38)+$D31*(1+'3.2 Input│Other'!P$39)+$E31*(1+'3.2 Input│Other'!P$40)+$F31*(1+'3.2 Input│Other'!P$41)</f>
        <v>1</v>
      </c>
      <c r="M31" s="53">
        <f t="shared" si="0"/>
        <v>1</v>
      </c>
    </row>
    <row r="32" spans="1:13" x14ac:dyDescent="0.25">
      <c r="A32" s="7">
        <f>'5.0 Calc│Forecast Projects'!A32</f>
        <v>20</v>
      </c>
      <c r="B32" s="7" t="str">
        <f>'5.3 Calc│Forecast $2017'!B32</f>
        <v>BLP Safety Measures for High Consequence areas-(urban growth, fracture control)</v>
      </c>
      <c r="C32" s="22">
        <f>VLOOKUP($A32,'5.0 Calc│Forecast Projects'!$A$12:$P$1000,12,FALSE)</f>
        <v>0.21875000000000003</v>
      </c>
      <c r="D32" s="22">
        <f>VLOOKUP($A32,'5.0 Calc│Forecast Projects'!$A$12:$P$1000,13,FALSE)</f>
        <v>0.48264047400276505</v>
      </c>
      <c r="E32" s="22">
        <f>VLOOKUP($A32,'5.0 Calc│Forecast Projects'!$A$12:$P$1000,14,FALSE)</f>
        <v>0.29860952599723495</v>
      </c>
      <c r="F32" s="22">
        <f>VLOOKUP($A32,'5.0 Calc│Forecast Projects'!$A$12:$P$1000,15,FALSE)</f>
        <v>0</v>
      </c>
      <c r="G32" s="26">
        <f>$C32*(1+'3.2 Input│Other'!L$38)+$D32*(1+'3.2 Input│Other'!L$39)+$E32*(1+'3.2 Input│Other'!L$40)+$F32*(1+'3.2 Input│Other'!L$41)</f>
        <v>1</v>
      </c>
      <c r="H32" s="26">
        <f>$C32*(1+'3.2 Input│Other'!M$38)+$D32*(1+'3.2 Input│Other'!M$39)+$E32*(1+'3.2 Input│Other'!M$40)+$F32*(1+'3.2 Input│Other'!M$41)</f>
        <v>1</v>
      </c>
      <c r="I32" s="26">
        <f>$C32*(1+'3.2 Input│Other'!N$38)+$D32*(1+'3.2 Input│Other'!N$39)+$E32*(1+'3.2 Input│Other'!N$40)+$F32*(1+'3.2 Input│Other'!N$41)</f>
        <v>1</v>
      </c>
      <c r="J32" s="26">
        <f>$C32*(1+'3.2 Input│Other'!O$38)+$D32*(1+'3.2 Input│Other'!O$39)+$E32*(1+'3.2 Input│Other'!O$40)+$F32*(1+'3.2 Input│Other'!O$41)</f>
        <v>1</v>
      </c>
      <c r="K32" s="26">
        <f>$C32*(1+'3.2 Input│Other'!P$38)+$D32*(1+'3.2 Input│Other'!P$39)+$E32*(1+'3.2 Input│Other'!P$40)+$F32*(1+'3.2 Input│Other'!P$41)</f>
        <v>1</v>
      </c>
      <c r="M32" s="53">
        <f t="shared" si="0"/>
        <v>1</v>
      </c>
    </row>
    <row r="33" spans="1:13" x14ac:dyDescent="0.25">
      <c r="A33" s="7">
        <f>'5.0 Calc│Forecast Projects'!A33</f>
        <v>21</v>
      </c>
      <c r="B33" s="7" t="str">
        <f>'5.3 Calc│Forecast $2017'!B33</f>
        <v>WOP Safety Measures for High Consequence areas-(urban growth, fracture control)</v>
      </c>
      <c r="C33" s="22">
        <f>VLOOKUP($A33,'5.0 Calc│Forecast Projects'!$A$12:$P$1000,12,FALSE)</f>
        <v>0.21875000000000003</v>
      </c>
      <c r="D33" s="22">
        <f>VLOOKUP($A33,'5.0 Calc│Forecast Projects'!$A$12:$P$1000,13,FALSE)</f>
        <v>0.48107845061736015</v>
      </c>
      <c r="E33" s="22">
        <f>VLOOKUP($A33,'5.0 Calc│Forecast Projects'!$A$12:$P$1000,14,FALSE)</f>
        <v>0.30017154938263985</v>
      </c>
      <c r="F33" s="22">
        <f>VLOOKUP($A33,'5.0 Calc│Forecast Projects'!$A$12:$P$1000,15,FALSE)</f>
        <v>0</v>
      </c>
      <c r="G33" s="26">
        <f>$C33*(1+'3.2 Input│Other'!L$38)+$D33*(1+'3.2 Input│Other'!L$39)+$E33*(1+'3.2 Input│Other'!L$40)+$F33*(1+'3.2 Input│Other'!L$41)</f>
        <v>1</v>
      </c>
      <c r="H33" s="26">
        <f>$C33*(1+'3.2 Input│Other'!M$38)+$D33*(1+'3.2 Input│Other'!M$39)+$E33*(1+'3.2 Input│Other'!M$40)+$F33*(1+'3.2 Input│Other'!M$41)</f>
        <v>1</v>
      </c>
      <c r="I33" s="26">
        <f>$C33*(1+'3.2 Input│Other'!N$38)+$D33*(1+'3.2 Input│Other'!N$39)+$E33*(1+'3.2 Input│Other'!N$40)+$F33*(1+'3.2 Input│Other'!N$41)</f>
        <v>1</v>
      </c>
      <c r="J33" s="26">
        <f>$C33*(1+'3.2 Input│Other'!O$38)+$D33*(1+'3.2 Input│Other'!O$39)+$E33*(1+'3.2 Input│Other'!O$40)+$F33*(1+'3.2 Input│Other'!O$41)</f>
        <v>1</v>
      </c>
      <c r="K33" s="26">
        <f>$C33*(1+'3.2 Input│Other'!P$38)+$D33*(1+'3.2 Input│Other'!P$39)+$E33*(1+'3.2 Input│Other'!P$40)+$F33*(1+'3.2 Input│Other'!P$41)</f>
        <v>1</v>
      </c>
      <c r="M33" s="53">
        <f t="shared" si="0"/>
        <v>1</v>
      </c>
    </row>
    <row r="34" spans="1:13" x14ac:dyDescent="0.25">
      <c r="A34" s="7">
        <f>'5.0 Calc│Forecast Projects'!A34</f>
        <v>22</v>
      </c>
      <c r="B34" s="7" t="str">
        <f>'5.3 Calc│Forecast $2017'!B34</f>
        <v>ILP Safety Measures for High Consequence areas-(urban growth, fracture control)</v>
      </c>
      <c r="C34" s="22">
        <f>VLOOKUP($A34,'5.0 Calc│Forecast Projects'!$A$12:$P$1000,12,FALSE)</f>
        <v>0.21875000000000003</v>
      </c>
      <c r="D34" s="22">
        <f>VLOOKUP($A34,'5.0 Calc│Forecast Projects'!$A$12:$P$1000,13,FALSE)</f>
        <v>0.61286368972892546</v>
      </c>
      <c r="E34" s="22">
        <f>VLOOKUP($A34,'5.0 Calc│Forecast Projects'!$A$12:$P$1000,14,FALSE)</f>
        <v>0.16838631027107454</v>
      </c>
      <c r="F34" s="22">
        <f>VLOOKUP($A34,'5.0 Calc│Forecast Projects'!$A$12:$P$1000,15,FALSE)</f>
        <v>0</v>
      </c>
      <c r="G34" s="26">
        <f>$C34*(1+'3.2 Input│Other'!L$38)+$D34*(1+'3.2 Input│Other'!L$39)+$E34*(1+'3.2 Input│Other'!L$40)+$F34*(1+'3.2 Input│Other'!L$41)</f>
        <v>1</v>
      </c>
      <c r="H34" s="26">
        <f>$C34*(1+'3.2 Input│Other'!M$38)+$D34*(1+'3.2 Input│Other'!M$39)+$E34*(1+'3.2 Input│Other'!M$40)+$F34*(1+'3.2 Input│Other'!M$41)</f>
        <v>1</v>
      </c>
      <c r="I34" s="26">
        <f>$C34*(1+'3.2 Input│Other'!N$38)+$D34*(1+'3.2 Input│Other'!N$39)+$E34*(1+'3.2 Input│Other'!N$40)+$F34*(1+'3.2 Input│Other'!N$41)</f>
        <v>1</v>
      </c>
      <c r="J34" s="26">
        <f>$C34*(1+'3.2 Input│Other'!O$38)+$D34*(1+'3.2 Input│Other'!O$39)+$E34*(1+'3.2 Input│Other'!O$40)+$F34*(1+'3.2 Input│Other'!O$41)</f>
        <v>1</v>
      </c>
      <c r="K34" s="26">
        <f>$C34*(1+'3.2 Input│Other'!P$38)+$D34*(1+'3.2 Input│Other'!P$39)+$E34*(1+'3.2 Input│Other'!P$40)+$F34*(1+'3.2 Input│Other'!P$41)</f>
        <v>1</v>
      </c>
      <c r="M34" s="53">
        <f t="shared" si="0"/>
        <v>1</v>
      </c>
    </row>
    <row r="35" spans="1:13" x14ac:dyDescent="0.25">
      <c r="A35" s="7">
        <f>'5.0 Calc│Forecast Projects'!A35</f>
        <v>23</v>
      </c>
      <c r="B35" s="7" t="str">
        <f>'5.3 Calc│Forecast $2017'!B35</f>
        <v>Turbine Overhauls</v>
      </c>
      <c r="C35" s="22">
        <f>VLOOKUP($A35,'5.0 Calc│Forecast Projects'!$A$12:$P$1000,12,FALSE)</f>
        <v>0.23664122137404583</v>
      </c>
      <c r="D35" s="22">
        <f>VLOOKUP($A35,'5.0 Calc│Forecast Projects'!$A$12:$P$1000,13,FALSE)</f>
        <v>0.76335877862595425</v>
      </c>
      <c r="E35" s="22">
        <f>VLOOKUP($A35,'5.0 Calc│Forecast Projects'!$A$12:$P$1000,14,FALSE)</f>
        <v>0</v>
      </c>
      <c r="F35" s="22">
        <f>VLOOKUP($A35,'5.0 Calc│Forecast Projects'!$A$12:$P$1000,15,FALSE)</f>
        <v>0</v>
      </c>
      <c r="G35" s="26">
        <f>$C35*(1+'3.2 Input│Other'!L$38)+$D35*(1+'3.2 Input│Other'!L$39)+$E35*(1+'3.2 Input│Other'!L$40)+$F35*(1+'3.2 Input│Other'!L$41)</f>
        <v>1</v>
      </c>
      <c r="H35" s="26">
        <f>$C35*(1+'3.2 Input│Other'!M$38)+$D35*(1+'3.2 Input│Other'!M$39)+$E35*(1+'3.2 Input│Other'!M$40)+$F35*(1+'3.2 Input│Other'!M$41)</f>
        <v>1</v>
      </c>
      <c r="I35" s="26">
        <f>$C35*(1+'3.2 Input│Other'!N$38)+$D35*(1+'3.2 Input│Other'!N$39)+$E35*(1+'3.2 Input│Other'!N$40)+$F35*(1+'3.2 Input│Other'!N$41)</f>
        <v>1</v>
      </c>
      <c r="J35" s="26">
        <f>$C35*(1+'3.2 Input│Other'!O$38)+$D35*(1+'3.2 Input│Other'!O$39)+$E35*(1+'3.2 Input│Other'!O$40)+$F35*(1+'3.2 Input│Other'!O$41)</f>
        <v>1</v>
      </c>
      <c r="K35" s="26">
        <f>$C35*(1+'3.2 Input│Other'!P$38)+$D35*(1+'3.2 Input│Other'!P$39)+$E35*(1+'3.2 Input│Other'!P$40)+$F35*(1+'3.2 Input│Other'!P$41)</f>
        <v>1</v>
      </c>
      <c r="M35" s="53">
        <f t="shared" si="0"/>
        <v>1</v>
      </c>
    </row>
    <row r="36" spans="1:13" x14ac:dyDescent="0.25">
      <c r="A36" s="7">
        <f>'5.0 Calc│Forecast Projects'!A36</f>
        <v>24</v>
      </c>
      <c r="B36" s="7" t="str">
        <f>'5.3 Calc│Forecast $2017'!B36</f>
        <v>Iona CS Automation replacement</v>
      </c>
      <c r="C36" s="22">
        <f>VLOOKUP($A36,'5.0 Calc│Forecast Projects'!$A$12:$P$1000,12,FALSE)</f>
        <v>0.36549626910947197</v>
      </c>
      <c r="D36" s="22">
        <f>VLOOKUP($A36,'5.0 Calc│Forecast Projects'!$A$12:$P$1000,13,FALSE)</f>
        <v>0.17907954101082046</v>
      </c>
      <c r="E36" s="22">
        <f>VLOOKUP($A36,'5.0 Calc│Forecast Projects'!$A$12:$P$1000,14,FALSE)</f>
        <v>0.45542418987970751</v>
      </c>
      <c r="F36" s="22">
        <f>VLOOKUP($A36,'5.0 Calc│Forecast Projects'!$A$12:$P$1000,15,FALSE)</f>
        <v>0</v>
      </c>
      <c r="G36" s="26">
        <f>$C36*(1+'3.2 Input│Other'!L$38)+$D36*(1+'3.2 Input│Other'!L$39)+$E36*(1+'3.2 Input│Other'!L$40)+$F36*(1+'3.2 Input│Other'!L$41)</f>
        <v>1</v>
      </c>
      <c r="H36" s="26">
        <f>$C36*(1+'3.2 Input│Other'!M$38)+$D36*(1+'3.2 Input│Other'!M$39)+$E36*(1+'3.2 Input│Other'!M$40)+$F36*(1+'3.2 Input│Other'!M$41)</f>
        <v>1</v>
      </c>
      <c r="I36" s="26">
        <f>$C36*(1+'3.2 Input│Other'!N$38)+$D36*(1+'3.2 Input│Other'!N$39)+$E36*(1+'3.2 Input│Other'!N$40)+$F36*(1+'3.2 Input│Other'!N$41)</f>
        <v>1</v>
      </c>
      <c r="J36" s="26">
        <f>$C36*(1+'3.2 Input│Other'!O$38)+$D36*(1+'3.2 Input│Other'!O$39)+$E36*(1+'3.2 Input│Other'!O$40)+$F36*(1+'3.2 Input│Other'!O$41)</f>
        <v>1</v>
      </c>
      <c r="K36" s="26">
        <f>$C36*(1+'3.2 Input│Other'!P$38)+$D36*(1+'3.2 Input│Other'!P$39)+$E36*(1+'3.2 Input│Other'!P$40)+$F36*(1+'3.2 Input│Other'!P$41)</f>
        <v>1</v>
      </c>
      <c r="M36" s="53">
        <f t="shared" si="0"/>
        <v>1</v>
      </c>
    </row>
    <row r="37" spans="1:13" x14ac:dyDescent="0.25">
      <c r="A37" s="7">
        <f>'5.0 Calc│Forecast Projects'!A37</f>
        <v>25</v>
      </c>
      <c r="B37" s="7" t="str">
        <f>'5.3 Calc│Forecast $2017'!B37</f>
        <v>GCS Control Room and Unit Enclosure 1,2,3&amp;4 Fire Suppression System</v>
      </c>
      <c r="C37" s="22">
        <f>VLOOKUP($A37,'5.0 Calc│Forecast Projects'!$A$12:$P$1000,12,FALSE)</f>
        <v>0.23664122137404581</v>
      </c>
      <c r="D37" s="22">
        <f>VLOOKUP($A37,'5.0 Calc│Forecast Projects'!$A$12:$P$1000,13,FALSE)</f>
        <v>0.76335877862595414</v>
      </c>
      <c r="E37" s="22">
        <f>VLOOKUP($A37,'5.0 Calc│Forecast Projects'!$A$12:$P$1000,14,FALSE)</f>
        <v>0</v>
      </c>
      <c r="F37" s="22">
        <f>VLOOKUP($A37,'5.0 Calc│Forecast Projects'!$A$12:$P$1000,15,FALSE)</f>
        <v>0</v>
      </c>
      <c r="G37" s="26">
        <f>$C37*(1+'3.2 Input│Other'!L$38)+$D37*(1+'3.2 Input│Other'!L$39)+$E37*(1+'3.2 Input│Other'!L$40)+$F37*(1+'3.2 Input│Other'!L$41)</f>
        <v>1</v>
      </c>
      <c r="H37" s="26">
        <f>$C37*(1+'3.2 Input│Other'!M$38)+$D37*(1+'3.2 Input│Other'!M$39)+$E37*(1+'3.2 Input│Other'!M$40)+$F37*(1+'3.2 Input│Other'!M$41)</f>
        <v>1</v>
      </c>
      <c r="I37" s="26">
        <f>$C37*(1+'3.2 Input│Other'!N$38)+$D37*(1+'3.2 Input│Other'!N$39)+$E37*(1+'3.2 Input│Other'!N$40)+$F37*(1+'3.2 Input│Other'!N$41)</f>
        <v>1</v>
      </c>
      <c r="J37" s="26">
        <f>$C37*(1+'3.2 Input│Other'!O$38)+$D37*(1+'3.2 Input│Other'!O$39)+$E37*(1+'3.2 Input│Other'!O$40)+$F37*(1+'3.2 Input│Other'!O$41)</f>
        <v>1</v>
      </c>
      <c r="K37" s="26">
        <f>$C37*(1+'3.2 Input│Other'!P$38)+$D37*(1+'3.2 Input│Other'!P$39)+$E37*(1+'3.2 Input│Other'!P$40)+$F37*(1+'3.2 Input│Other'!P$41)</f>
        <v>1</v>
      </c>
      <c r="M37" s="53">
        <f t="shared" si="0"/>
        <v>1</v>
      </c>
    </row>
    <row r="38" spans="1:13" x14ac:dyDescent="0.25">
      <c r="A38" s="7">
        <f>'5.0 Calc│Forecast Projects'!A38</f>
        <v>26</v>
      </c>
      <c r="B38" s="7" t="str">
        <f>'5.3 Calc│Forecast $2017'!B38</f>
        <v>BCS MCC Room Fire Suppression System</v>
      </c>
      <c r="C38" s="22">
        <f>VLOOKUP($A38,'5.0 Calc│Forecast Projects'!$A$12:$P$1000,12,FALSE)</f>
        <v>0.23664122137404581</v>
      </c>
      <c r="D38" s="22">
        <f>VLOOKUP($A38,'5.0 Calc│Forecast Projects'!$A$12:$P$1000,13,FALSE)</f>
        <v>0.76335877862595414</v>
      </c>
      <c r="E38" s="22">
        <f>VLOOKUP($A38,'5.0 Calc│Forecast Projects'!$A$12:$P$1000,14,FALSE)</f>
        <v>0</v>
      </c>
      <c r="F38" s="22">
        <f>VLOOKUP($A38,'5.0 Calc│Forecast Projects'!$A$12:$P$1000,15,FALSE)</f>
        <v>0</v>
      </c>
      <c r="G38" s="26">
        <f>$C38*(1+'3.2 Input│Other'!L$38)+$D38*(1+'3.2 Input│Other'!L$39)+$E38*(1+'3.2 Input│Other'!L$40)+$F38*(1+'3.2 Input│Other'!L$41)</f>
        <v>1</v>
      </c>
      <c r="H38" s="26">
        <f>$C38*(1+'3.2 Input│Other'!M$38)+$D38*(1+'3.2 Input│Other'!M$39)+$E38*(1+'3.2 Input│Other'!M$40)+$F38*(1+'3.2 Input│Other'!M$41)</f>
        <v>1</v>
      </c>
      <c r="I38" s="26">
        <f>$C38*(1+'3.2 Input│Other'!N$38)+$D38*(1+'3.2 Input│Other'!N$39)+$E38*(1+'3.2 Input│Other'!N$40)+$F38*(1+'3.2 Input│Other'!N$41)</f>
        <v>1</v>
      </c>
      <c r="J38" s="26">
        <f>$C38*(1+'3.2 Input│Other'!O$38)+$D38*(1+'3.2 Input│Other'!O$39)+$E38*(1+'3.2 Input│Other'!O$40)+$F38*(1+'3.2 Input│Other'!O$41)</f>
        <v>1</v>
      </c>
      <c r="K38" s="26">
        <f>$C38*(1+'3.2 Input│Other'!P$38)+$D38*(1+'3.2 Input│Other'!P$39)+$E38*(1+'3.2 Input│Other'!P$40)+$F38*(1+'3.2 Input│Other'!P$41)</f>
        <v>1</v>
      </c>
      <c r="M38" s="53">
        <f t="shared" si="0"/>
        <v>1</v>
      </c>
    </row>
    <row r="39" spans="1:13" x14ac:dyDescent="0.25">
      <c r="A39" s="7">
        <f>'5.0 Calc│Forecast Projects'!A39</f>
        <v>27</v>
      </c>
      <c r="B39" s="7" t="str">
        <f>'5.3 Calc│Forecast $2017'!B39</f>
        <v>Iona CS Control Room and Unit Enclosure Fire Suppression System</v>
      </c>
      <c r="C39" s="22">
        <f>VLOOKUP($A39,'5.0 Calc│Forecast Projects'!$A$12:$P$1000,12,FALSE)</f>
        <v>0.23664122137404581</v>
      </c>
      <c r="D39" s="22">
        <f>VLOOKUP($A39,'5.0 Calc│Forecast Projects'!$A$12:$P$1000,13,FALSE)</f>
        <v>0.76335877862595414</v>
      </c>
      <c r="E39" s="22">
        <f>VLOOKUP($A39,'5.0 Calc│Forecast Projects'!$A$12:$P$1000,14,FALSE)</f>
        <v>0</v>
      </c>
      <c r="F39" s="22">
        <f>VLOOKUP($A39,'5.0 Calc│Forecast Projects'!$A$12:$P$1000,15,FALSE)</f>
        <v>0</v>
      </c>
      <c r="G39" s="26">
        <f>$C39*(1+'3.2 Input│Other'!L$38)+$D39*(1+'3.2 Input│Other'!L$39)+$E39*(1+'3.2 Input│Other'!L$40)+$F39*(1+'3.2 Input│Other'!L$41)</f>
        <v>1</v>
      </c>
      <c r="H39" s="26">
        <f>$C39*(1+'3.2 Input│Other'!M$38)+$D39*(1+'3.2 Input│Other'!M$39)+$E39*(1+'3.2 Input│Other'!M$40)+$F39*(1+'3.2 Input│Other'!M$41)</f>
        <v>1</v>
      </c>
      <c r="I39" s="26">
        <f>$C39*(1+'3.2 Input│Other'!N$38)+$D39*(1+'3.2 Input│Other'!N$39)+$E39*(1+'3.2 Input│Other'!N$40)+$F39*(1+'3.2 Input│Other'!N$41)</f>
        <v>1</v>
      </c>
      <c r="J39" s="26">
        <f>$C39*(1+'3.2 Input│Other'!O$38)+$D39*(1+'3.2 Input│Other'!O$39)+$E39*(1+'3.2 Input│Other'!O$40)+$F39*(1+'3.2 Input│Other'!O$41)</f>
        <v>1</v>
      </c>
      <c r="K39" s="26">
        <f>$C39*(1+'3.2 Input│Other'!P$38)+$D39*(1+'3.2 Input│Other'!P$39)+$E39*(1+'3.2 Input│Other'!P$40)+$F39*(1+'3.2 Input│Other'!P$41)</f>
        <v>1</v>
      </c>
      <c r="M39" s="53">
        <f t="shared" si="0"/>
        <v>1</v>
      </c>
    </row>
    <row r="40" spans="1:13" x14ac:dyDescent="0.25">
      <c r="A40" s="7">
        <f>'5.0 Calc│Forecast Projects'!A40</f>
        <v>28</v>
      </c>
      <c r="B40" s="7" t="str">
        <f>'5.3 Calc│Forecast $2017'!B40</f>
        <v>Lara City Gate Control Hut Fire Suppression System</v>
      </c>
      <c r="C40" s="22">
        <f>VLOOKUP($A40,'5.0 Calc│Forecast Projects'!$A$12:$P$1000,12,FALSE)</f>
        <v>0.28571428571428575</v>
      </c>
      <c r="D40" s="22">
        <f>VLOOKUP($A40,'5.0 Calc│Forecast Projects'!$A$12:$P$1000,13,FALSE)</f>
        <v>0.7142857142857143</v>
      </c>
      <c r="E40" s="22">
        <f>VLOOKUP($A40,'5.0 Calc│Forecast Projects'!$A$12:$P$1000,14,FALSE)</f>
        <v>0</v>
      </c>
      <c r="F40" s="22">
        <f>VLOOKUP($A40,'5.0 Calc│Forecast Projects'!$A$12:$P$1000,15,FALSE)</f>
        <v>0</v>
      </c>
      <c r="G40" s="26">
        <f>$C40*(1+'3.2 Input│Other'!L$38)+$D40*(1+'3.2 Input│Other'!L$39)+$E40*(1+'3.2 Input│Other'!L$40)+$F40*(1+'3.2 Input│Other'!L$41)</f>
        <v>1</v>
      </c>
      <c r="H40" s="26">
        <f>$C40*(1+'3.2 Input│Other'!M$38)+$D40*(1+'3.2 Input│Other'!M$39)+$E40*(1+'3.2 Input│Other'!M$40)+$F40*(1+'3.2 Input│Other'!M$41)</f>
        <v>1</v>
      </c>
      <c r="I40" s="26">
        <f>$C40*(1+'3.2 Input│Other'!N$38)+$D40*(1+'3.2 Input│Other'!N$39)+$E40*(1+'3.2 Input│Other'!N$40)+$F40*(1+'3.2 Input│Other'!N$41)</f>
        <v>1</v>
      </c>
      <c r="J40" s="26">
        <f>$C40*(1+'3.2 Input│Other'!O$38)+$D40*(1+'3.2 Input│Other'!O$39)+$E40*(1+'3.2 Input│Other'!O$40)+$F40*(1+'3.2 Input│Other'!O$41)</f>
        <v>1</v>
      </c>
      <c r="K40" s="26">
        <f>$C40*(1+'3.2 Input│Other'!P$38)+$D40*(1+'3.2 Input│Other'!P$39)+$E40*(1+'3.2 Input│Other'!P$40)+$F40*(1+'3.2 Input│Other'!P$41)</f>
        <v>1</v>
      </c>
      <c r="M40" s="53">
        <f t="shared" si="0"/>
        <v>1</v>
      </c>
    </row>
    <row r="41" spans="1:13" x14ac:dyDescent="0.25">
      <c r="A41" s="7">
        <f>'5.0 Calc│Forecast Projects'!A41</f>
        <v>29</v>
      </c>
      <c r="B41" s="7" t="str">
        <f>'5.3 Calc│Forecast $2017'!B41</f>
        <v>BCS Control Room Fire Suppression System</v>
      </c>
      <c r="C41" s="22">
        <f>VLOOKUP($A41,'5.0 Calc│Forecast Projects'!$A$12:$P$1000,12,FALSE)</f>
        <v>0.28571428571428575</v>
      </c>
      <c r="D41" s="22">
        <f>VLOOKUP($A41,'5.0 Calc│Forecast Projects'!$A$12:$P$1000,13,FALSE)</f>
        <v>0.7142857142857143</v>
      </c>
      <c r="E41" s="22">
        <f>VLOOKUP($A41,'5.0 Calc│Forecast Projects'!$A$12:$P$1000,14,FALSE)</f>
        <v>0</v>
      </c>
      <c r="F41" s="22">
        <f>VLOOKUP($A41,'5.0 Calc│Forecast Projects'!$A$12:$P$1000,15,FALSE)</f>
        <v>0</v>
      </c>
      <c r="G41" s="26">
        <f>$C41*(1+'3.2 Input│Other'!L$38)+$D41*(1+'3.2 Input│Other'!L$39)+$E41*(1+'3.2 Input│Other'!L$40)+$F41*(1+'3.2 Input│Other'!L$41)</f>
        <v>1</v>
      </c>
      <c r="H41" s="26">
        <f>$C41*(1+'3.2 Input│Other'!M$38)+$D41*(1+'3.2 Input│Other'!M$39)+$E41*(1+'3.2 Input│Other'!M$40)+$F41*(1+'3.2 Input│Other'!M$41)</f>
        <v>1</v>
      </c>
      <c r="I41" s="26">
        <f>$C41*(1+'3.2 Input│Other'!N$38)+$D41*(1+'3.2 Input│Other'!N$39)+$E41*(1+'3.2 Input│Other'!N$40)+$F41*(1+'3.2 Input│Other'!N$41)</f>
        <v>1</v>
      </c>
      <c r="J41" s="26">
        <f>$C41*(1+'3.2 Input│Other'!O$38)+$D41*(1+'3.2 Input│Other'!O$39)+$E41*(1+'3.2 Input│Other'!O$40)+$F41*(1+'3.2 Input│Other'!O$41)</f>
        <v>1</v>
      </c>
      <c r="K41" s="26">
        <f>$C41*(1+'3.2 Input│Other'!P$38)+$D41*(1+'3.2 Input│Other'!P$39)+$E41*(1+'3.2 Input│Other'!P$40)+$F41*(1+'3.2 Input│Other'!P$41)</f>
        <v>1</v>
      </c>
      <c r="M41" s="53">
        <f t="shared" si="0"/>
        <v>1</v>
      </c>
    </row>
    <row r="42" spans="1:13" x14ac:dyDescent="0.25">
      <c r="A42" s="7">
        <f>'5.0 Calc│Forecast Projects'!A42</f>
        <v>30</v>
      </c>
      <c r="B42" s="7" t="str">
        <f>'5.3 Calc│Forecast $2017'!B42</f>
        <v>Emergency- BA escape sets</v>
      </c>
      <c r="C42" s="22">
        <f>VLOOKUP($A42,'5.0 Calc│Forecast Projects'!$A$12:$P$1000,12,FALSE)</f>
        <v>0.21875000000000003</v>
      </c>
      <c r="D42" s="22">
        <f>VLOOKUP($A42,'5.0 Calc│Forecast Projects'!$A$12:$P$1000,13,FALSE)</f>
        <v>0</v>
      </c>
      <c r="E42" s="22">
        <f>VLOOKUP($A42,'5.0 Calc│Forecast Projects'!$A$12:$P$1000,14,FALSE)</f>
        <v>0.78125</v>
      </c>
      <c r="F42" s="22">
        <f>VLOOKUP($A42,'5.0 Calc│Forecast Projects'!$A$12:$P$1000,15,FALSE)</f>
        <v>0</v>
      </c>
      <c r="G42" s="26">
        <f>$C42*(1+'3.2 Input│Other'!L$38)+$D42*(1+'3.2 Input│Other'!L$39)+$E42*(1+'3.2 Input│Other'!L$40)+$F42*(1+'3.2 Input│Other'!L$41)</f>
        <v>1</v>
      </c>
      <c r="H42" s="26">
        <f>$C42*(1+'3.2 Input│Other'!M$38)+$D42*(1+'3.2 Input│Other'!M$39)+$E42*(1+'3.2 Input│Other'!M$40)+$F42*(1+'3.2 Input│Other'!M$41)</f>
        <v>1</v>
      </c>
      <c r="I42" s="26">
        <f>$C42*(1+'3.2 Input│Other'!N$38)+$D42*(1+'3.2 Input│Other'!N$39)+$E42*(1+'3.2 Input│Other'!N$40)+$F42*(1+'3.2 Input│Other'!N$41)</f>
        <v>1</v>
      </c>
      <c r="J42" s="26">
        <f>$C42*(1+'3.2 Input│Other'!O$38)+$D42*(1+'3.2 Input│Other'!O$39)+$E42*(1+'3.2 Input│Other'!O$40)+$F42*(1+'3.2 Input│Other'!O$41)</f>
        <v>1</v>
      </c>
      <c r="K42" s="26">
        <f>$C42*(1+'3.2 Input│Other'!P$38)+$D42*(1+'3.2 Input│Other'!P$39)+$E42*(1+'3.2 Input│Other'!P$40)+$F42*(1+'3.2 Input│Other'!P$41)</f>
        <v>1</v>
      </c>
      <c r="M42" s="53">
        <f t="shared" si="0"/>
        <v>1</v>
      </c>
    </row>
    <row r="43" spans="1:13" x14ac:dyDescent="0.25">
      <c r="A43" s="7">
        <f>'5.0 Calc│Forecast Projects'!A43</f>
        <v>31</v>
      </c>
      <c r="B43" s="7" t="str">
        <f>'5.3 Calc│Forecast $2017'!B43</f>
        <v>Emergency- Response Equipment</v>
      </c>
      <c r="C43" s="22">
        <f>VLOOKUP($A43,'5.0 Calc│Forecast Projects'!$A$12:$P$1000,12,FALSE)</f>
        <v>0.21875</v>
      </c>
      <c r="D43" s="22">
        <f>VLOOKUP($A43,'5.0 Calc│Forecast Projects'!$A$12:$P$1000,13,FALSE)</f>
        <v>2.5798651513827498E-3</v>
      </c>
      <c r="E43" s="22">
        <f>VLOOKUP($A43,'5.0 Calc│Forecast Projects'!$A$12:$P$1000,14,FALSE)</f>
        <v>0.77867013484861725</v>
      </c>
      <c r="F43" s="22">
        <f>VLOOKUP($A43,'5.0 Calc│Forecast Projects'!$A$12:$P$1000,15,FALSE)</f>
        <v>0</v>
      </c>
      <c r="G43" s="26">
        <f>$C43*(1+'3.2 Input│Other'!L$38)+$D43*(1+'3.2 Input│Other'!L$39)+$E43*(1+'3.2 Input│Other'!L$40)+$F43*(1+'3.2 Input│Other'!L$41)</f>
        <v>1</v>
      </c>
      <c r="H43" s="26">
        <f>$C43*(1+'3.2 Input│Other'!M$38)+$D43*(1+'3.2 Input│Other'!M$39)+$E43*(1+'3.2 Input│Other'!M$40)+$F43*(1+'3.2 Input│Other'!M$41)</f>
        <v>1</v>
      </c>
      <c r="I43" s="26">
        <f>$C43*(1+'3.2 Input│Other'!N$38)+$D43*(1+'3.2 Input│Other'!N$39)+$E43*(1+'3.2 Input│Other'!N$40)+$F43*(1+'3.2 Input│Other'!N$41)</f>
        <v>1</v>
      </c>
      <c r="J43" s="26">
        <f>$C43*(1+'3.2 Input│Other'!O$38)+$D43*(1+'3.2 Input│Other'!O$39)+$E43*(1+'3.2 Input│Other'!O$40)+$F43*(1+'3.2 Input│Other'!O$41)</f>
        <v>1</v>
      </c>
      <c r="K43" s="26">
        <f>$C43*(1+'3.2 Input│Other'!P$38)+$D43*(1+'3.2 Input│Other'!P$39)+$E43*(1+'3.2 Input│Other'!P$40)+$F43*(1+'3.2 Input│Other'!P$41)</f>
        <v>1</v>
      </c>
      <c r="M43" s="53">
        <f t="shared" si="0"/>
        <v>1</v>
      </c>
    </row>
    <row r="44" spans="1:13" x14ac:dyDescent="0.25">
      <c r="A44" s="7">
        <f>'5.0 Calc│Forecast Projects'!A44</f>
        <v>32</v>
      </c>
      <c r="B44" s="7" t="str">
        <f>'5.3 Calc│Forecast $2017'!B44</f>
        <v>Emergency- Spark Proof tools</v>
      </c>
      <c r="C44" s="22">
        <f>VLOOKUP($A44,'5.0 Calc│Forecast Projects'!$A$12:$P$1000,12,FALSE)</f>
        <v>0.58881578947368418</v>
      </c>
      <c r="D44" s="22">
        <f>VLOOKUP($A44,'5.0 Calc│Forecast Projects'!$A$12:$P$1000,13,FALSE)</f>
        <v>0</v>
      </c>
      <c r="E44" s="22">
        <f>VLOOKUP($A44,'5.0 Calc│Forecast Projects'!$A$12:$P$1000,14,FALSE)</f>
        <v>0.41118421052631576</v>
      </c>
      <c r="F44" s="22">
        <f>VLOOKUP($A44,'5.0 Calc│Forecast Projects'!$A$12:$P$1000,15,FALSE)</f>
        <v>0</v>
      </c>
      <c r="G44" s="26">
        <f>$C44*(1+'3.2 Input│Other'!L$38)+$D44*(1+'3.2 Input│Other'!L$39)+$E44*(1+'3.2 Input│Other'!L$40)+$F44*(1+'3.2 Input│Other'!L$41)</f>
        <v>1</v>
      </c>
      <c r="H44" s="26">
        <f>$C44*(1+'3.2 Input│Other'!M$38)+$D44*(1+'3.2 Input│Other'!M$39)+$E44*(1+'3.2 Input│Other'!M$40)+$F44*(1+'3.2 Input│Other'!M$41)</f>
        <v>1</v>
      </c>
      <c r="I44" s="26">
        <f>$C44*(1+'3.2 Input│Other'!N$38)+$D44*(1+'3.2 Input│Other'!N$39)+$E44*(1+'3.2 Input│Other'!N$40)+$F44*(1+'3.2 Input│Other'!N$41)</f>
        <v>1</v>
      </c>
      <c r="J44" s="26">
        <f>$C44*(1+'3.2 Input│Other'!O$38)+$D44*(1+'3.2 Input│Other'!O$39)+$E44*(1+'3.2 Input│Other'!O$40)+$F44*(1+'3.2 Input│Other'!O$41)</f>
        <v>1</v>
      </c>
      <c r="K44" s="26">
        <f>$C44*(1+'3.2 Input│Other'!P$38)+$D44*(1+'3.2 Input│Other'!P$39)+$E44*(1+'3.2 Input│Other'!P$40)+$F44*(1+'3.2 Input│Other'!P$41)</f>
        <v>1</v>
      </c>
      <c r="M44" s="53">
        <f t="shared" si="0"/>
        <v>1</v>
      </c>
    </row>
    <row r="45" spans="1:13" x14ac:dyDescent="0.25">
      <c r="A45" s="7">
        <f>'5.0 Calc│Forecast Projects'!A45</f>
        <v>33</v>
      </c>
      <c r="B45" s="7" t="str">
        <f>'5.3 Calc│Forecast $2017'!B45</f>
        <v>Emergency - fully equipped caravan</v>
      </c>
      <c r="C45" s="22">
        <f>VLOOKUP($A45,'5.0 Calc│Forecast Projects'!$A$12:$P$1000,12,FALSE)</f>
        <v>0.21875000000000003</v>
      </c>
      <c r="D45" s="22">
        <f>VLOOKUP($A45,'5.0 Calc│Forecast Projects'!$A$12:$P$1000,13,FALSE)</f>
        <v>4.5421511627906981E-2</v>
      </c>
      <c r="E45" s="22">
        <f>VLOOKUP($A45,'5.0 Calc│Forecast Projects'!$A$12:$P$1000,14,FALSE)</f>
        <v>0.73582848837209303</v>
      </c>
      <c r="F45" s="22">
        <f>VLOOKUP($A45,'5.0 Calc│Forecast Projects'!$A$12:$P$1000,15,FALSE)</f>
        <v>0</v>
      </c>
      <c r="G45" s="26">
        <f>$C45*(1+'3.2 Input│Other'!L$38)+$D45*(1+'3.2 Input│Other'!L$39)+$E45*(1+'3.2 Input│Other'!L$40)+$F45*(1+'3.2 Input│Other'!L$41)</f>
        <v>1</v>
      </c>
      <c r="H45" s="26">
        <f>$C45*(1+'3.2 Input│Other'!M$38)+$D45*(1+'3.2 Input│Other'!M$39)+$E45*(1+'3.2 Input│Other'!M$40)+$F45*(1+'3.2 Input│Other'!M$41)</f>
        <v>1</v>
      </c>
      <c r="I45" s="26">
        <f>$C45*(1+'3.2 Input│Other'!N$38)+$D45*(1+'3.2 Input│Other'!N$39)+$E45*(1+'3.2 Input│Other'!N$40)+$F45*(1+'3.2 Input│Other'!N$41)</f>
        <v>1</v>
      </c>
      <c r="J45" s="26">
        <f>$C45*(1+'3.2 Input│Other'!O$38)+$D45*(1+'3.2 Input│Other'!O$39)+$E45*(1+'3.2 Input│Other'!O$40)+$F45*(1+'3.2 Input│Other'!O$41)</f>
        <v>1</v>
      </c>
      <c r="K45" s="26">
        <f>$C45*(1+'3.2 Input│Other'!P$38)+$D45*(1+'3.2 Input│Other'!P$39)+$E45*(1+'3.2 Input│Other'!P$40)+$F45*(1+'3.2 Input│Other'!P$41)</f>
        <v>1</v>
      </c>
      <c r="M45" s="53">
        <f t="shared" si="0"/>
        <v>1</v>
      </c>
    </row>
    <row r="46" spans="1:13" x14ac:dyDescent="0.25">
      <c r="A46" s="7">
        <f>'5.0 Calc│Forecast Projects'!A46</f>
        <v>34</v>
      </c>
      <c r="B46" s="7" t="str">
        <f>'5.3 Calc│Forecast $2017'!B46</f>
        <v>Emergency diesel fuel storage</v>
      </c>
      <c r="C46" s="22">
        <f>VLOOKUP($A46,'5.0 Calc│Forecast Projects'!$A$12:$P$1000,12,FALSE)</f>
        <v>0.21875000000000003</v>
      </c>
      <c r="D46" s="22">
        <f>VLOOKUP($A46,'5.0 Calc│Forecast Projects'!$A$12:$P$1000,13,FALSE)</f>
        <v>0.37000080579758365</v>
      </c>
      <c r="E46" s="22">
        <f>VLOOKUP($A46,'5.0 Calc│Forecast Projects'!$A$12:$P$1000,14,FALSE)</f>
        <v>0.41124919420241635</v>
      </c>
      <c r="F46" s="22">
        <f>VLOOKUP($A46,'5.0 Calc│Forecast Projects'!$A$12:$P$1000,15,FALSE)</f>
        <v>0</v>
      </c>
      <c r="G46" s="26">
        <f>$C46*(1+'3.2 Input│Other'!L$38)+$D46*(1+'3.2 Input│Other'!L$39)+$E46*(1+'3.2 Input│Other'!L$40)+$F46*(1+'3.2 Input│Other'!L$41)</f>
        <v>1</v>
      </c>
      <c r="H46" s="26">
        <f>$C46*(1+'3.2 Input│Other'!M$38)+$D46*(1+'3.2 Input│Other'!M$39)+$E46*(1+'3.2 Input│Other'!M$40)+$F46*(1+'3.2 Input│Other'!M$41)</f>
        <v>1</v>
      </c>
      <c r="I46" s="26">
        <f>$C46*(1+'3.2 Input│Other'!N$38)+$D46*(1+'3.2 Input│Other'!N$39)+$E46*(1+'3.2 Input│Other'!N$40)+$F46*(1+'3.2 Input│Other'!N$41)</f>
        <v>1</v>
      </c>
      <c r="J46" s="26">
        <f>$C46*(1+'3.2 Input│Other'!O$38)+$D46*(1+'3.2 Input│Other'!O$39)+$E46*(1+'3.2 Input│Other'!O$40)+$F46*(1+'3.2 Input│Other'!O$41)</f>
        <v>1</v>
      </c>
      <c r="K46" s="26">
        <f>$C46*(1+'3.2 Input│Other'!P$38)+$D46*(1+'3.2 Input│Other'!P$39)+$E46*(1+'3.2 Input│Other'!P$40)+$F46*(1+'3.2 Input│Other'!P$41)</f>
        <v>1</v>
      </c>
      <c r="M46" s="53">
        <f t="shared" si="0"/>
        <v>1</v>
      </c>
    </row>
    <row r="47" spans="1:13" x14ac:dyDescent="0.25">
      <c r="A47" s="7">
        <f>'5.0 Calc│Forecast Projects'!A47</f>
        <v>35</v>
      </c>
      <c r="B47" s="7" t="str">
        <f>'5.3 Calc│Forecast $2017'!B47</f>
        <v>Vent stack for CL600 &amp; 900 pipeline</v>
      </c>
      <c r="C47" s="22">
        <f>VLOOKUP($A47,'5.0 Calc│Forecast Projects'!$A$12:$P$1000,12,FALSE)</f>
        <v>0.21875000000000003</v>
      </c>
      <c r="D47" s="22">
        <f>VLOOKUP($A47,'5.0 Calc│Forecast Projects'!$A$12:$P$1000,13,FALSE)</f>
        <v>0</v>
      </c>
      <c r="E47" s="22">
        <f>VLOOKUP($A47,'5.0 Calc│Forecast Projects'!$A$12:$P$1000,14,FALSE)</f>
        <v>0.78125</v>
      </c>
      <c r="F47" s="22">
        <f>VLOOKUP($A47,'5.0 Calc│Forecast Projects'!$A$12:$P$1000,15,FALSE)</f>
        <v>0</v>
      </c>
      <c r="G47" s="26">
        <f>$C47*(1+'3.2 Input│Other'!L$38)+$D47*(1+'3.2 Input│Other'!L$39)+$E47*(1+'3.2 Input│Other'!L$40)+$F47*(1+'3.2 Input│Other'!L$41)</f>
        <v>1</v>
      </c>
      <c r="H47" s="26">
        <f>$C47*(1+'3.2 Input│Other'!M$38)+$D47*(1+'3.2 Input│Other'!M$39)+$E47*(1+'3.2 Input│Other'!M$40)+$F47*(1+'3.2 Input│Other'!M$41)</f>
        <v>1</v>
      </c>
      <c r="I47" s="26">
        <f>$C47*(1+'3.2 Input│Other'!N$38)+$D47*(1+'3.2 Input│Other'!N$39)+$E47*(1+'3.2 Input│Other'!N$40)+$F47*(1+'3.2 Input│Other'!N$41)</f>
        <v>1</v>
      </c>
      <c r="J47" s="26">
        <f>$C47*(1+'3.2 Input│Other'!O$38)+$D47*(1+'3.2 Input│Other'!O$39)+$E47*(1+'3.2 Input│Other'!O$40)+$F47*(1+'3.2 Input│Other'!O$41)</f>
        <v>1</v>
      </c>
      <c r="K47" s="26">
        <f>$C47*(1+'3.2 Input│Other'!P$38)+$D47*(1+'3.2 Input│Other'!P$39)+$E47*(1+'3.2 Input│Other'!P$40)+$F47*(1+'3.2 Input│Other'!P$41)</f>
        <v>1</v>
      </c>
      <c r="M47" s="53">
        <f t="shared" si="0"/>
        <v>1</v>
      </c>
    </row>
    <row r="48" spans="1:13" x14ac:dyDescent="0.25">
      <c r="A48" s="7">
        <f>'5.0 Calc│Forecast Projects'!A48</f>
        <v>36</v>
      </c>
      <c r="B48" s="7" t="str">
        <f>'5.3 Calc│Forecast $2017'!B48</f>
        <v>Remote CP/critical drainage bond monitoring</v>
      </c>
      <c r="C48" s="22">
        <f>VLOOKUP($A48,'5.0 Calc│Forecast Projects'!$A$12:$P$1000,12,FALSE)</f>
        <v>0.3341044080109955</v>
      </c>
      <c r="D48" s="22">
        <f>VLOOKUP($A48,'5.0 Calc│Forecast Projects'!$A$12:$P$1000,13,FALSE)</f>
        <v>0</v>
      </c>
      <c r="E48" s="22">
        <f>VLOOKUP($A48,'5.0 Calc│Forecast Projects'!$A$12:$P$1000,14,FALSE)</f>
        <v>0.64426664048694282</v>
      </c>
      <c r="F48" s="22">
        <f>VLOOKUP($A48,'5.0 Calc│Forecast Projects'!$A$12:$P$1000,15,FALSE)</f>
        <v>2.1628951502061653E-2</v>
      </c>
      <c r="G48" s="26">
        <f>$C48*(1+'3.2 Input│Other'!L$38)+$D48*(1+'3.2 Input│Other'!L$39)+$E48*(1+'3.2 Input│Other'!L$40)+$F48*(1+'3.2 Input│Other'!L$41)</f>
        <v>1</v>
      </c>
      <c r="H48" s="26">
        <f>$C48*(1+'3.2 Input│Other'!M$38)+$D48*(1+'3.2 Input│Other'!M$39)+$E48*(1+'3.2 Input│Other'!M$40)+$F48*(1+'3.2 Input│Other'!M$41)</f>
        <v>1</v>
      </c>
      <c r="I48" s="26">
        <f>$C48*(1+'3.2 Input│Other'!N$38)+$D48*(1+'3.2 Input│Other'!N$39)+$E48*(1+'3.2 Input│Other'!N$40)+$F48*(1+'3.2 Input│Other'!N$41)</f>
        <v>1</v>
      </c>
      <c r="J48" s="26">
        <f>$C48*(1+'3.2 Input│Other'!O$38)+$D48*(1+'3.2 Input│Other'!O$39)+$E48*(1+'3.2 Input│Other'!O$40)+$F48*(1+'3.2 Input│Other'!O$41)</f>
        <v>1</v>
      </c>
      <c r="K48" s="26">
        <f>$C48*(1+'3.2 Input│Other'!P$38)+$D48*(1+'3.2 Input│Other'!P$39)+$E48*(1+'3.2 Input│Other'!P$40)+$F48*(1+'3.2 Input│Other'!P$41)</f>
        <v>1</v>
      </c>
      <c r="M48" s="53">
        <f t="shared" si="0"/>
        <v>1</v>
      </c>
    </row>
    <row r="49" spans="1:13" x14ac:dyDescent="0.25">
      <c r="A49" s="7">
        <f>'5.0 Calc│Forecast Projects'!A49</f>
        <v>37</v>
      </c>
      <c r="B49" s="7" t="str">
        <f>'5.3 Calc│Forecast $2017'!B49</f>
        <v>BCG Un-regulated Bypass Upgrade</v>
      </c>
      <c r="C49" s="22">
        <f>VLOOKUP($A49,'5.0 Calc│Forecast Projects'!$A$12:$P$1000,12,FALSE)</f>
        <v>0.23418466637752472</v>
      </c>
      <c r="D49" s="22">
        <f>VLOOKUP($A49,'5.0 Calc│Forecast Projects'!$A$12:$P$1000,13,FALSE)</f>
        <v>0.66988321530857187</v>
      </c>
      <c r="E49" s="22">
        <f>VLOOKUP($A49,'5.0 Calc│Forecast Projects'!$A$12:$P$1000,14,FALSE)</f>
        <v>9.5932118313903497E-2</v>
      </c>
      <c r="F49" s="22">
        <f>VLOOKUP($A49,'5.0 Calc│Forecast Projects'!$A$12:$P$1000,15,FALSE)</f>
        <v>0</v>
      </c>
      <c r="G49" s="26">
        <f>$C49*(1+'3.2 Input│Other'!L$38)+$D49*(1+'3.2 Input│Other'!L$39)+$E49*(1+'3.2 Input│Other'!L$40)+$F49*(1+'3.2 Input│Other'!L$41)</f>
        <v>1</v>
      </c>
      <c r="H49" s="26">
        <f>$C49*(1+'3.2 Input│Other'!M$38)+$D49*(1+'3.2 Input│Other'!M$39)+$E49*(1+'3.2 Input│Other'!M$40)+$F49*(1+'3.2 Input│Other'!M$41)</f>
        <v>1</v>
      </c>
      <c r="I49" s="26">
        <f>$C49*(1+'3.2 Input│Other'!N$38)+$D49*(1+'3.2 Input│Other'!N$39)+$E49*(1+'3.2 Input│Other'!N$40)+$F49*(1+'3.2 Input│Other'!N$41)</f>
        <v>1</v>
      </c>
      <c r="J49" s="26">
        <f>$C49*(1+'3.2 Input│Other'!O$38)+$D49*(1+'3.2 Input│Other'!O$39)+$E49*(1+'3.2 Input│Other'!O$40)+$F49*(1+'3.2 Input│Other'!O$41)</f>
        <v>1</v>
      </c>
      <c r="K49" s="26">
        <f>$C49*(1+'3.2 Input│Other'!P$38)+$D49*(1+'3.2 Input│Other'!P$39)+$E49*(1+'3.2 Input│Other'!P$40)+$F49*(1+'3.2 Input│Other'!P$41)</f>
        <v>1</v>
      </c>
      <c r="M49" s="53">
        <f t="shared" si="0"/>
        <v>1</v>
      </c>
    </row>
    <row r="50" spans="1:13" x14ac:dyDescent="0.25">
      <c r="A50" s="7">
        <f>'5.0 Calc│Forecast Projects'!A50</f>
        <v>38</v>
      </c>
      <c r="B50" s="7" t="str">
        <f>'5.3 Calc│Forecast $2017'!B50</f>
        <v>Security - Physical</v>
      </c>
      <c r="C50" s="22">
        <f>VLOOKUP($A50,'5.0 Calc│Forecast Projects'!$A$12:$P$1000,12,FALSE)</f>
        <v>0.37331982785154283</v>
      </c>
      <c r="D50" s="22">
        <f>VLOOKUP($A50,'5.0 Calc│Forecast Projects'!$A$12:$P$1000,13,FALSE)</f>
        <v>0.62668017214845717</v>
      </c>
      <c r="E50" s="22">
        <f>VLOOKUP($A50,'5.0 Calc│Forecast Projects'!$A$12:$P$1000,14,FALSE)</f>
        <v>0</v>
      </c>
      <c r="F50" s="22">
        <f>VLOOKUP($A50,'5.0 Calc│Forecast Projects'!$A$12:$P$1000,15,FALSE)</f>
        <v>0</v>
      </c>
      <c r="G50" s="26">
        <f>$C50*(1+'3.2 Input│Other'!L$38)+$D50*(1+'3.2 Input│Other'!L$39)+$E50*(1+'3.2 Input│Other'!L$40)+$F50*(1+'3.2 Input│Other'!L$41)</f>
        <v>1</v>
      </c>
      <c r="H50" s="26">
        <f>$C50*(1+'3.2 Input│Other'!M$38)+$D50*(1+'3.2 Input│Other'!M$39)+$E50*(1+'3.2 Input│Other'!M$40)+$F50*(1+'3.2 Input│Other'!M$41)</f>
        <v>1</v>
      </c>
      <c r="I50" s="26">
        <f>$C50*(1+'3.2 Input│Other'!N$38)+$D50*(1+'3.2 Input│Other'!N$39)+$E50*(1+'3.2 Input│Other'!N$40)+$F50*(1+'3.2 Input│Other'!N$41)</f>
        <v>1</v>
      </c>
      <c r="J50" s="26">
        <f>$C50*(1+'3.2 Input│Other'!O$38)+$D50*(1+'3.2 Input│Other'!O$39)+$E50*(1+'3.2 Input│Other'!O$40)+$F50*(1+'3.2 Input│Other'!O$41)</f>
        <v>1</v>
      </c>
      <c r="K50" s="26">
        <f>$C50*(1+'3.2 Input│Other'!P$38)+$D50*(1+'3.2 Input│Other'!P$39)+$E50*(1+'3.2 Input│Other'!P$40)+$F50*(1+'3.2 Input│Other'!P$41)</f>
        <v>1</v>
      </c>
      <c r="M50" s="53">
        <f t="shared" si="0"/>
        <v>1</v>
      </c>
    </row>
    <row r="51" spans="1:13" x14ac:dyDescent="0.25">
      <c r="A51" s="7">
        <f>'5.0 Calc│Forecast Projects'!A51</f>
        <v>39</v>
      </c>
      <c r="B51" s="7" t="str">
        <f>'5.3 Calc│Forecast $2017'!B51</f>
        <v>CP - Cathodic Protection Replacement</v>
      </c>
      <c r="C51" s="22">
        <f>VLOOKUP($A51,'5.0 Calc│Forecast Projects'!$A$12:$P$1000,12,FALSE)</f>
        <v>0.36122343799555984</v>
      </c>
      <c r="D51" s="22">
        <f>VLOOKUP($A51,'5.0 Calc│Forecast Projects'!$A$12:$P$1000,13,FALSE)</f>
        <v>4.9375305595200342E-2</v>
      </c>
      <c r="E51" s="22">
        <f>VLOOKUP($A51,'5.0 Calc│Forecast Projects'!$A$12:$P$1000,14,FALSE)</f>
        <v>0.53174081066973256</v>
      </c>
      <c r="F51" s="22">
        <f>VLOOKUP($A51,'5.0 Calc│Forecast Projects'!$A$12:$P$1000,15,FALSE)</f>
        <v>5.7660445739507349E-2</v>
      </c>
      <c r="G51" s="26">
        <f>$C51*(1+'3.2 Input│Other'!L$38)+$D51*(1+'3.2 Input│Other'!L$39)+$E51*(1+'3.2 Input│Other'!L$40)+$F51*(1+'3.2 Input│Other'!L$41)</f>
        <v>1</v>
      </c>
      <c r="H51" s="26">
        <f>$C51*(1+'3.2 Input│Other'!M$38)+$D51*(1+'3.2 Input│Other'!M$39)+$E51*(1+'3.2 Input│Other'!M$40)+$F51*(1+'3.2 Input│Other'!M$41)</f>
        <v>1</v>
      </c>
      <c r="I51" s="26">
        <f>$C51*(1+'3.2 Input│Other'!N$38)+$D51*(1+'3.2 Input│Other'!N$39)+$E51*(1+'3.2 Input│Other'!N$40)+$F51*(1+'3.2 Input│Other'!N$41)</f>
        <v>1</v>
      </c>
      <c r="J51" s="26">
        <f>$C51*(1+'3.2 Input│Other'!O$38)+$D51*(1+'3.2 Input│Other'!O$39)+$E51*(1+'3.2 Input│Other'!O$40)+$F51*(1+'3.2 Input│Other'!O$41)</f>
        <v>1</v>
      </c>
      <c r="K51" s="26">
        <f>$C51*(1+'3.2 Input│Other'!P$38)+$D51*(1+'3.2 Input│Other'!P$39)+$E51*(1+'3.2 Input│Other'!P$40)+$F51*(1+'3.2 Input│Other'!P$41)</f>
        <v>1</v>
      </c>
      <c r="M51" s="53">
        <f t="shared" si="0"/>
        <v>1</v>
      </c>
    </row>
    <row r="52" spans="1:13" x14ac:dyDescent="0.25">
      <c r="A52" s="7">
        <f>'5.0 Calc│Forecast Projects'!A52</f>
        <v>40</v>
      </c>
      <c r="B52" s="7" t="str">
        <f>'5.3 Calc│Forecast $2017'!B52</f>
        <v>Equipment - Gas Detectors</v>
      </c>
      <c r="C52" s="22">
        <f>VLOOKUP($A52,'5.0 Calc│Forecast Projects'!$A$12:$P$1000,12,FALSE)</f>
        <v>0</v>
      </c>
      <c r="D52" s="22">
        <f>VLOOKUP($A52,'5.0 Calc│Forecast Projects'!$A$12:$P$1000,13,FALSE)</f>
        <v>0</v>
      </c>
      <c r="E52" s="22">
        <f>VLOOKUP($A52,'5.0 Calc│Forecast Projects'!$A$12:$P$1000,14,FALSE)</f>
        <v>1</v>
      </c>
      <c r="F52" s="22">
        <f>VLOOKUP($A52,'5.0 Calc│Forecast Projects'!$A$12:$P$1000,15,FALSE)</f>
        <v>0</v>
      </c>
      <c r="G52" s="26">
        <f>$C52*(1+'3.2 Input│Other'!L$38)+$D52*(1+'3.2 Input│Other'!L$39)+$E52*(1+'3.2 Input│Other'!L$40)+$F52*(1+'3.2 Input│Other'!L$41)</f>
        <v>1</v>
      </c>
      <c r="H52" s="26">
        <f>$C52*(1+'3.2 Input│Other'!M$38)+$D52*(1+'3.2 Input│Other'!M$39)+$E52*(1+'3.2 Input│Other'!M$40)+$F52*(1+'3.2 Input│Other'!M$41)</f>
        <v>1</v>
      </c>
      <c r="I52" s="26">
        <f>$C52*(1+'3.2 Input│Other'!N$38)+$D52*(1+'3.2 Input│Other'!N$39)+$E52*(1+'3.2 Input│Other'!N$40)+$F52*(1+'3.2 Input│Other'!N$41)</f>
        <v>1</v>
      </c>
      <c r="J52" s="26">
        <f>$C52*(1+'3.2 Input│Other'!O$38)+$D52*(1+'3.2 Input│Other'!O$39)+$E52*(1+'3.2 Input│Other'!O$40)+$F52*(1+'3.2 Input│Other'!O$41)</f>
        <v>1</v>
      </c>
      <c r="K52" s="26">
        <f>$C52*(1+'3.2 Input│Other'!P$38)+$D52*(1+'3.2 Input│Other'!P$39)+$E52*(1+'3.2 Input│Other'!P$40)+$F52*(1+'3.2 Input│Other'!P$41)</f>
        <v>1</v>
      </c>
      <c r="M52" s="53">
        <f t="shared" si="0"/>
        <v>1</v>
      </c>
    </row>
    <row r="53" spans="1:13" x14ac:dyDescent="0.25">
      <c r="A53" s="7">
        <f>'5.0 Calc│Forecast Projects'!A53</f>
        <v>41</v>
      </c>
      <c r="B53" s="7" t="str">
        <f>'5.3 Calc│Forecast $2017'!B53</f>
        <v>Regulator Upgrade - Lara pneumatic control system upgrade</v>
      </c>
      <c r="C53" s="22">
        <f>VLOOKUP($A53,'5.0 Calc│Forecast Projects'!$A$12:$P$1000,12,FALSE)</f>
        <v>0.32447035790263762</v>
      </c>
      <c r="D53" s="22">
        <f>VLOOKUP($A53,'5.0 Calc│Forecast Projects'!$A$12:$P$1000,13,FALSE)</f>
        <v>0.14161307293989675</v>
      </c>
      <c r="E53" s="22">
        <f>VLOOKUP($A53,'5.0 Calc│Forecast Projects'!$A$12:$P$1000,14,FALSE)</f>
        <v>0.53391656915746555</v>
      </c>
      <c r="F53" s="22">
        <f>VLOOKUP($A53,'5.0 Calc│Forecast Projects'!$A$12:$P$1000,15,FALSE)</f>
        <v>0</v>
      </c>
      <c r="G53" s="26">
        <f>$C53*(1+'3.2 Input│Other'!L$38)+$D53*(1+'3.2 Input│Other'!L$39)+$E53*(1+'3.2 Input│Other'!L$40)+$F53*(1+'3.2 Input│Other'!L$41)</f>
        <v>0.99999999999999989</v>
      </c>
      <c r="H53" s="26">
        <f>$C53*(1+'3.2 Input│Other'!M$38)+$D53*(1+'3.2 Input│Other'!M$39)+$E53*(1+'3.2 Input│Other'!M$40)+$F53*(1+'3.2 Input│Other'!M$41)</f>
        <v>0.99999999999999989</v>
      </c>
      <c r="I53" s="26">
        <f>$C53*(1+'3.2 Input│Other'!N$38)+$D53*(1+'3.2 Input│Other'!N$39)+$E53*(1+'3.2 Input│Other'!N$40)+$F53*(1+'3.2 Input│Other'!N$41)</f>
        <v>0.99999999999999989</v>
      </c>
      <c r="J53" s="26">
        <f>$C53*(1+'3.2 Input│Other'!O$38)+$D53*(1+'3.2 Input│Other'!O$39)+$E53*(1+'3.2 Input│Other'!O$40)+$F53*(1+'3.2 Input│Other'!O$41)</f>
        <v>0.99999999999999989</v>
      </c>
      <c r="K53" s="26">
        <f>$C53*(1+'3.2 Input│Other'!P$38)+$D53*(1+'3.2 Input│Other'!P$39)+$E53*(1+'3.2 Input│Other'!P$40)+$F53*(1+'3.2 Input│Other'!P$41)</f>
        <v>0.99999999999999989</v>
      </c>
      <c r="M53" s="53">
        <f t="shared" si="0"/>
        <v>0.99999999999999989</v>
      </c>
    </row>
    <row r="54" spans="1:13" x14ac:dyDescent="0.25">
      <c r="A54" s="7">
        <f>'5.0 Calc│Forecast Projects'!A54</f>
        <v>42</v>
      </c>
      <c r="B54" s="7" t="str">
        <f>'5.3 Calc│Forecast $2017'!B54</f>
        <v xml:space="preserve">Hazardous Area Rectification </v>
      </c>
      <c r="C54" s="22">
        <f>VLOOKUP($A54,'5.0 Calc│Forecast Projects'!$A$12:$P$1000,12,FALSE)</f>
        <v>0.11235955056179775</v>
      </c>
      <c r="D54" s="22">
        <f>VLOOKUP($A54,'5.0 Calc│Forecast Projects'!$A$12:$P$1000,13,FALSE)</f>
        <v>0.5056179775280899</v>
      </c>
      <c r="E54" s="22">
        <f>VLOOKUP($A54,'5.0 Calc│Forecast Projects'!$A$12:$P$1000,14,FALSE)</f>
        <v>0.38202247191011235</v>
      </c>
      <c r="F54" s="22">
        <f>VLOOKUP($A54,'5.0 Calc│Forecast Projects'!$A$12:$P$1000,15,FALSE)</f>
        <v>0</v>
      </c>
      <c r="G54" s="26">
        <f>$C54*(1+'3.2 Input│Other'!L$38)+$D54*(1+'3.2 Input│Other'!L$39)+$E54*(1+'3.2 Input│Other'!L$40)+$F54*(1+'3.2 Input│Other'!L$41)</f>
        <v>1</v>
      </c>
      <c r="H54" s="26">
        <f>$C54*(1+'3.2 Input│Other'!M$38)+$D54*(1+'3.2 Input│Other'!M$39)+$E54*(1+'3.2 Input│Other'!M$40)+$F54*(1+'3.2 Input│Other'!M$41)</f>
        <v>1</v>
      </c>
      <c r="I54" s="26">
        <f>$C54*(1+'3.2 Input│Other'!N$38)+$D54*(1+'3.2 Input│Other'!N$39)+$E54*(1+'3.2 Input│Other'!N$40)+$F54*(1+'3.2 Input│Other'!N$41)</f>
        <v>1</v>
      </c>
      <c r="J54" s="26">
        <f>$C54*(1+'3.2 Input│Other'!O$38)+$D54*(1+'3.2 Input│Other'!O$39)+$E54*(1+'3.2 Input│Other'!O$40)+$F54*(1+'3.2 Input│Other'!O$41)</f>
        <v>1</v>
      </c>
      <c r="K54" s="26">
        <f>$C54*(1+'3.2 Input│Other'!P$38)+$D54*(1+'3.2 Input│Other'!P$39)+$E54*(1+'3.2 Input│Other'!P$40)+$F54*(1+'3.2 Input│Other'!P$41)</f>
        <v>1</v>
      </c>
      <c r="M54" s="53">
        <f t="shared" si="0"/>
        <v>1</v>
      </c>
    </row>
    <row r="55" spans="1:13" x14ac:dyDescent="0.25">
      <c r="A55" s="7">
        <f>'5.0 Calc│Forecast Projects'!A55</f>
        <v>43</v>
      </c>
      <c r="B55" s="7" t="str">
        <f>'5.3 Calc│Forecast $2017'!B55</f>
        <v>Actuate MLV's in T1 areas</v>
      </c>
      <c r="C55" s="22">
        <f>VLOOKUP($A55,'5.0 Calc│Forecast Projects'!$A$12:$P$1000,12,FALSE)</f>
        <v>0.21875000000000003</v>
      </c>
      <c r="D55" s="22">
        <f>VLOOKUP($A55,'5.0 Calc│Forecast Projects'!$A$12:$P$1000,13,FALSE)</f>
        <v>0.10893212825950256</v>
      </c>
      <c r="E55" s="22">
        <f>VLOOKUP($A55,'5.0 Calc│Forecast Projects'!$A$12:$P$1000,14,FALSE)</f>
        <v>0.6221459492862208</v>
      </c>
      <c r="F55" s="22">
        <f>VLOOKUP($A55,'5.0 Calc│Forecast Projects'!$A$12:$P$1000,15,FALSE)</f>
        <v>5.0171922454276652E-2</v>
      </c>
      <c r="G55" s="26">
        <f>$C55*(1+'3.2 Input│Other'!L$38)+$D55*(1+'3.2 Input│Other'!L$39)+$E55*(1+'3.2 Input│Other'!L$40)+$F55*(1+'3.2 Input│Other'!L$41)</f>
        <v>1</v>
      </c>
      <c r="H55" s="26">
        <f>$C55*(1+'3.2 Input│Other'!M$38)+$D55*(1+'3.2 Input│Other'!M$39)+$E55*(1+'3.2 Input│Other'!M$40)+$F55*(1+'3.2 Input│Other'!M$41)</f>
        <v>1</v>
      </c>
      <c r="I55" s="26">
        <f>$C55*(1+'3.2 Input│Other'!N$38)+$D55*(1+'3.2 Input│Other'!N$39)+$E55*(1+'3.2 Input│Other'!N$40)+$F55*(1+'3.2 Input│Other'!N$41)</f>
        <v>1</v>
      </c>
      <c r="J55" s="26">
        <f>$C55*(1+'3.2 Input│Other'!O$38)+$D55*(1+'3.2 Input│Other'!O$39)+$E55*(1+'3.2 Input│Other'!O$40)+$F55*(1+'3.2 Input│Other'!O$41)</f>
        <v>1</v>
      </c>
      <c r="K55" s="26">
        <f>$C55*(1+'3.2 Input│Other'!P$38)+$D55*(1+'3.2 Input│Other'!P$39)+$E55*(1+'3.2 Input│Other'!P$40)+$F55*(1+'3.2 Input│Other'!P$41)</f>
        <v>1</v>
      </c>
      <c r="M55" s="53">
        <f t="shared" si="0"/>
        <v>1</v>
      </c>
    </row>
    <row r="56" spans="1:13" x14ac:dyDescent="0.25">
      <c r="A56" s="7">
        <f>'5.0 Calc│Forecast Projects'!A56</f>
        <v>44</v>
      </c>
      <c r="B56" s="7" t="str">
        <f>'5.3 Calc│Forecast $2017'!B56</f>
        <v>Asbestos removal and replacement</v>
      </c>
      <c r="C56" s="22">
        <f>VLOOKUP($A56,'5.0 Calc│Forecast Projects'!$A$12:$P$1000,12,FALSE)</f>
        <v>0.2857142857142857</v>
      </c>
      <c r="D56" s="22">
        <f>VLOOKUP($A56,'5.0 Calc│Forecast Projects'!$A$12:$P$1000,13,FALSE)</f>
        <v>0.7142857142857143</v>
      </c>
      <c r="E56" s="22">
        <f>VLOOKUP($A56,'5.0 Calc│Forecast Projects'!$A$12:$P$1000,14,FALSE)</f>
        <v>0</v>
      </c>
      <c r="F56" s="22">
        <f>VLOOKUP($A56,'5.0 Calc│Forecast Projects'!$A$12:$P$1000,15,FALSE)</f>
        <v>0</v>
      </c>
      <c r="G56" s="26">
        <f>$C56*(1+'3.2 Input│Other'!L$38)+$D56*(1+'3.2 Input│Other'!L$39)+$E56*(1+'3.2 Input│Other'!L$40)+$F56*(1+'3.2 Input│Other'!L$41)</f>
        <v>1</v>
      </c>
      <c r="H56" s="26">
        <f>$C56*(1+'3.2 Input│Other'!M$38)+$D56*(1+'3.2 Input│Other'!M$39)+$E56*(1+'3.2 Input│Other'!M$40)+$F56*(1+'3.2 Input│Other'!M$41)</f>
        <v>1</v>
      </c>
      <c r="I56" s="26">
        <f>$C56*(1+'3.2 Input│Other'!N$38)+$D56*(1+'3.2 Input│Other'!N$39)+$E56*(1+'3.2 Input│Other'!N$40)+$F56*(1+'3.2 Input│Other'!N$41)</f>
        <v>1</v>
      </c>
      <c r="J56" s="26">
        <f>$C56*(1+'3.2 Input│Other'!O$38)+$D56*(1+'3.2 Input│Other'!O$39)+$E56*(1+'3.2 Input│Other'!O$40)+$F56*(1+'3.2 Input│Other'!O$41)</f>
        <v>1</v>
      </c>
      <c r="K56" s="26">
        <f>$C56*(1+'3.2 Input│Other'!P$38)+$D56*(1+'3.2 Input│Other'!P$39)+$E56*(1+'3.2 Input│Other'!P$40)+$F56*(1+'3.2 Input│Other'!P$41)</f>
        <v>1</v>
      </c>
      <c r="M56" s="53">
        <f t="shared" si="0"/>
        <v>1</v>
      </c>
    </row>
    <row r="57" spans="1:13" x14ac:dyDescent="0.25">
      <c r="A57" s="7">
        <f>'5.0 Calc│Forecast Projects'!A57</f>
        <v>45</v>
      </c>
      <c r="B57" s="7" t="str">
        <f>'5.3 Calc│Forecast $2017'!B57</f>
        <v>T33 non-piggable and encased sections (unknown technical solution)</v>
      </c>
      <c r="C57" s="22">
        <f>VLOOKUP($A57,'5.0 Calc│Forecast Projects'!$A$12:$P$1000,12,FALSE)</f>
        <v>0.25630954175777598</v>
      </c>
      <c r="D57" s="22">
        <f>VLOOKUP($A57,'5.0 Calc│Forecast Projects'!$A$12:$P$1000,13,FALSE)</f>
        <v>0.69180392812184366</v>
      </c>
      <c r="E57" s="22">
        <f>VLOOKUP($A57,'5.0 Calc│Forecast Projects'!$A$12:$P$1000,14,FALSE)</f>
        <v>5.1886530120380303E-2</v>
      </c>
      <c r="F57" s="22">
        <f>VLOOKUP($A57,'5.0 Calc│Forecast Projects'!$A$12:$P$1000,15,FALSE)</f>
        <v>0</v>
      </c>
      <c r="G57" s="26">
        <f>$C57*(1+'3.2 Input│Other'!L$38)+$D57*(1+'3.2 Input│Other'!L$39)+$E57*(1+'3.2 Input│Other'!L$40)+$F57*(1+'3.2 Input│Other'!L$41)</f>
        <v>1</v>
      </c>
      <c r="H57" s="26">
        <f>$C57*(1+'3.2 Input│Other'!M$38)+$D57*(1+'3.2 Input│Other'!M$39)+$E57*(1+'3.2 Input│Other'!M$40)+$F57*(1+'3.2 Input│Other'!M$41)</f>
        <v>1</v>
      </c>
      <c r="I57" s="26">
        <f>$C57*(1+'3.2 Input│Other'!N$38)+$D57*(1+'3.2 Input│Other'!N$39)+$E57*(1+'3.2 Input│Other'!N$40)+$F57*(1+'3.2 Input│Other'!N$41)</f>
        <v>1</v>
      </c>
      <c r="J57" s="26">
        <f>$C57*(1+'3.2 Input│Other'!O$38)+$D57*(1+'3.2 Input│Other'!O$39)+$E57*(1+'3.2 Input│Other'!O$40)+$F57*(1+'3.2 Input│Other'!O$41)</f>
        <v>1</v>
      </c>
      <c r="K57" s="26">
        <f>$C57*(1+'3.2 Input│Other'!P$38)+$D57*(1+'3.2 Input│Other'!P$39)+$E57*(1+'3.2 Input│Other'!P$40)+$F57*(1+'3.2 Input│Other'!P$41)</f>
        <v>1</v>
      </c>
      <c r="M57" s="53">
        <f t="shared" si="0"/>
        <v>1</v>
      </c>
    </row>
    <row r="58" spans="1:13" x14ac:dyDescent="0.25">
      <c r="A58" s="7">
        <f>'5.0 Calc│Forecast Projects'!A58</f>
        <v>46</v>
      </c>
      <c r="B58" s="7" t="str">
        <f>'5.3 Calc│Forecast $2017'!B58</f>
        <v>Pigging Program T57 Ballan - Ballarat</v>
      </c>
      <c r="C58" s="22">
        <f>VLOOKUP($A58,'5.0 Calc│Forecast Projects'!$A$12:$P$1000,12,FALSE)</f>
        <v>0.22299953255141938</v>
      </c>
      <c r="D58" s="22">
        <f>VLOOKUP($A58,'5.0 Calc│Forecast Projects'!$A$12:$P$1000,13,FALSE)</f>
        <v>0.74136459572780322</v>
      </c>
      <c r="E58" s="22">
        <f>VLOOKUP($A58,'5.0 Calc│Forecast Projects'!$A$12:$P$1000,14,FALSE)</f>
        <v>3.5635871720777382E-2</v>
      </c>
      <c r="F58" s="22">
        <f>VLOOKUP($A58,'5.0 Calc│Forecast Projects'!$A$12:$P$1000,15,FALSE)</f>
        <v>0</v>
      </c>
      <c r="G58" s="26">
        <f>$C58*(1+'3.2 Input│Other'!L$38)+$D58*(1+'3.2 Input│Other'!L$39)+$E58*(1+'3.2 Input│Other'!L$40)+$F58*(1+'3.2 Input│Other'!L$41)</f>
        <v>1</v>
      </c>
      <c r="H58" s="26">
        <f>$C58*(1+'3.2 Input│Other'!M$38)+$D58*(1+'3.2 Input│Other'!M$39)+$E58*(1+'3.2 Input│Other'!M$40)+$F58*(1+'3.2 Input│Other'!M$41)</f>
        <v>1</v>
      </c>
      <c r="I58" s="26">
        <f>$C58*(1+'3.2 Input│Other'!N$38)+$D58*(1+'3.2 Input│Other'!N$39)+$E58*(1+'3.2 Input│Other'!N$40)+$F58*(1+'3.2 Input│Other'!N$41)</f>
        <v>1</v>
      </c>
      <c r="J58" s="26">
        <f>$C58*(1+'3.2 Input│Other'!O$38)+$D58*(1+'3.2 Input│Other'!O$39)+$E58*(1+'3.2 Input│Other'!O$40)+$F58*(1+'3.2 Input│Other'!O$41)</f>
        <v>1</v>
      </c>
      <c r="K58" s="26">
        <f>$C58*(1+'3.2 Input│Other'!P$38)+$D58*(1+'3.2 Input│Other'!P$39)+$E58*(1+'3.2 Input│Other'!P$40)+$F58*(1+'3.2 Input│Other'!P$41)</f>
        <v>1</v>
      </c>
      <c r="M58" s="53">
        <f t="shared" si="0"/>
        <v>1</v>
      </c>
    </row>
    <row r="59" spans="1:13" x14ac:dyDescent="0.25">
      <c r="A59" s="7">
        <f>'5.0 Calc│Forecast Projects'!A59</f>
        <v>47</v>
      </c>
      <c r="B59" s="7" t="str">
        <f>'5.3 Calc│Forecast $2017'!B59</f>
        <v>Pigging Program T62 Derrimut - Sunbury</v>
      </c>
      <c r="C59" s="22">
        <f>VLOOKUP($A59,'5.0 Calc│Forecast Projects'!$A$12:$P$1000,12,FALSE)</f>
        <v>0.22438645327305087</v>
      </c>
      <c r="D59" s="22">
        <f>VLOOKUP($A59,'5.0 Calc│Forecast Projects'!$A$12:$P$1000,13,FALSE)</f>
        <v>0.75100103410129382</v>
      </c>
      <c r="E59" s="22">
        <f>VLOOKUP($A59,'5.0 Calc│Forecast Projects'!$A$12:$P$1000,14,FALSE)</f>
        <v>2.4612512625655333E-2</v>
      </c>
      <c r="F59" s="22">
        <f>VLOOKUP($A59,'5.0 Calc│Forecast Projects'!$A$12:$P$1000,15,FALSE)</f>
        <v>0</v>
      </c>
      <c r="G59" s="26">
        <f>$C59*(1+'3.2 Input│Other'!L$38)+$D59*(1+'3.2 Input│Other'!L$39)+$E59*(1+'3.2 Input│Other'!L$40)+$F59*(1+'3.2 Input│Other'!L$41)</f>
        <v>1</v>
      </c>
      <c r="H59" s="26">
        <f>$C59*(1+'3.2 Input│Other'!M$38)+$D59*(1+'3.2 Input│Other'!M$39)+$E59*(1+'3.2 Input│Other'!M$40)+$F59*(1+'3.2 Input│Other'!M$41)</f>
        <v>1</v>
      </c>
      <c r="I59" s="26">
        <f>$C59*(1+'3.2 Input│Other'!N$38)+$D59*(1+'3.2 Input│Other'!N$39)+$E59*(1+'3.2 Input│Other'!N$40)+$F59*(1+'3.2 Input│Other'!N$41)</f>
        <v>1</v>
      </c>
      <c r="J59" s="26">
        <f>$C59*(1+'3.2 Input│Other'!O$38)+$D59*(1+'3.2 Input│Other'!O$39)+$E59*(1+'3.2 Input│Other'!O$40)+$F59*(1+'3.2 Input│Other'!O$41)</f>
        <v>1</v>
      </c>
      <c r="K59" s="26">
        <f>$C59*(1+'3.2 Input│Other'!P$38)+$D59*(1+'3.2 Input│Other'!P$39)+$E59*(1+'3.2 Input│Other'!P$40)+$F59*(1+'3.2 Input│Other'!P$41)</f>
        <v>1</v>
      </c>
      <c r="M59" s="53">
        <f t="shared" si="0"/>
        <v>1</v>
      </c>
    </row>
    <row r="60" spans="1:13" x14ac:dyDescent="0.25">
      <c r="A60" s="7">
        <f>'5.0 Calc│Forecast Projects'!A60</f>
        <v>48</v>
      </c>
      <c r="B60" s="7" t="str">
        <f>'5.3 Calc│Forecast $2017'!B60</f>
        <v>Pigging Program T61 Packenham - Wollert</v>
      </c>
      <c r="C60" s="22">
        <f>VLOOKUP($A60,'5.0 Calc│Forecast Projects'!$A$12:$P$1000,12,FALSE)</f>
        <v>0.22244289310108487</v>
      </c>
      <c r="D60" s="22">
        <f>VLOOKUP($A60,'5.0 Calc│Forecast Projects'!$A$12:$P$1000,13,FALSE)</f>
        <v>0.70480095798570908</v>
      </c>
      <c r="E60" s="22">
        <f>VLOOKUP($A60,'5.0 Calc│Forecast Projects'!$A$12:$P$1000,14,FALSE)</f>
        <v>7.2756148913206184E-2</v>
      </c>
      <c r="F60" s="22">
        <f>VLOOKUP($A60,'5.0 Calc│Forecast Projects'!$A$12:$P$1000,15,FALSE)</f>
        <v>0</v>
      </c>
      <c r="G60" s="26">
        <f>$C60*(1+'3.2 Input│Other'!L$38)+$D60*(1+'3.2 Input│Other'!L$39)+$E60*(1+'3.2 Input│Other'!L$40)+$F60*(1+'3.2 Input│Other'!L$41)</f>
        <v>1.0000000000000002</v>
      </c>
      <c r="H60" s="26">
        <f>$C60*(1+'3.2 Input│Other'!M$38)+$D60*(1+'3.2 Input│Other'!M$39)+$E60*(1+'3.2 Input│Other'!M$40)+$F60*(1+'3.2 Input│Other'!M$41)</f>
        <v>1.0000000000000002</v>
      </c>
      <c r="I60" s="26">
        <f>$C60*(1+'3.2 Input│Other'!N$38)+$D60*(1+'3.2 Input│Other'!N$39)+$E60*(1+'3.2 Input│Other'!N$40)+$F60*(1+'3.2 Input│Other'!N$41)</f>
        <v>1.0000000000000002</v>
      </c>
      <c r="J60" s="26">
        <f>$C60*(1+'3.2 Input│Other'!O$38)+$D60*(1+'3.2 Input│Other'!O$39)+$E60*(1+'3.2 Input│Other'!O$40)+$F60*(1+'3.2 Input│Other'!O$41)</f>
        <v>1.0000000000000002</v>
      </c>
      <c r="K60" s="26">
        <f>$C60*(1+'3.2 Input│Other'!P$38)+$D60*(1+'3.2 Input│Other'!P$39)+$E60*(1+'3.2 Input│Other'!P$40)+$F60*(1+'3.2 Input│Other'!P$41)</f>
        <v>1.0000000000000002</v>
      </c>
      <c r="M60" s="53">
        <f t="shared" si="0"/>
        <v>1.0000000000000002</v>
      </c>
    </row>
    <row r="61" spans="1:13" x14ac:dyDescent="0.25">
      <c r="A61" s="7">
        <f>'5.0 Calc│Forecast Projects'!A61</f>
        <v>49</v>
      </c>
      <c r="B61" s="7" t="str">
        <f>'5.3 Calc│Forecast $2017'!B61</f>
        <v>Pigging Program T16 Dandenong – West Melbourne</v>
      </c>
      <c r="C61" s="22">
        <f>VLOOKUP($A61,'5.0 Calc│Forecast Projects'!$A$12:$P$1000,12,FALSE)</f>
        <v>0.22049194663232943</v>
      </c>
      <c r="D61" s="22">
        <f>VLOOKUP($A61,'5.0 Calc│Forecast Projects'!$A$12:$P$1000,13,FALSE)</f>
        <v>0.74518880146639388</v>
      </c>
      <c r="E61" s="22">
        <f>VLOOKUP($A61,'5.0 Calc│Forecast Projects'!$A$12:$P$1000,14,FALSE)</f>
        <v>3.4319251901276687E-2</v>
      </c>
      <c r="F61" s="22">
        <f>VLOOKUP($A61,'5.0 Calc│Forecast Projects'!$A$12:$P$1000,15,FALSE)</f>
        <v>0</v>
      </c>
      <c r="G61" s="26">
        <f>$C61*(1+'3.2 Input│Other'!L$38)+$D61*(1+'3.2 Input│Other'!L$39)+$E61*(1+'3.2 Input│Other'!L$40)+$F61*(1+'3.2 Input│Other'!L$41)</f>
        <v>1</v>
      </c>
      <c r="H61" s="26">
        <f>$C61*(1+'3.2 Input│Other'!M$38)+$D61*(1+'3.2 Input│Other'!M$39)+$E61*(1+'3.2 Input│Other'!M$40)+$F61*(1+'3.2 Input│Other'!M$41)</f>
        <v>1</v>
      </c>
      <c r="I61" s="26">
        <f>$C61*(1+'3.2 Input│Other'!N$38)+$D61*(1+'3.2 Input│Other'!N$39)+$E61*(1+'3.2 Input│Other'!N$40)+$F61*(1+'3.2 Input│Other'!N$41)</f>
        <v>1</v>
      </c>
      <c r="J61" s="26">
        <f>$C61*(1+'3.2 Input│Other'!O$38)+$D61*(1+'3.2 Input│Other'!O$39)+$E61*(1+'3.2 Input│Other'!O$40)+$F61*(1+'3.2 Input│Other'!O$41)</f>
        <v>1</v>
      </c>
      <c r="K61" s="26">
        <f>$C61*(1+'3.2 Input│Other'!P$38)+$D61*(1+'3.2 Input│Other'!P$39)+$E61*(1+'3.2 Input│Other'!P$40)+$F61*(1+'3.2 Input│Other'!P$41)</f>
        <v>1</v>
      </c>
      <c r="M61" s="53">
        <f t="shared" si="0"/>
        <v>1</v>
      </c>
    </row>
    <row r="62" spans="1:13" x14ac:dyDescent="0.25">
      <c r="A62" s="7">
        <f>'5.0 Calc│Forecast Projects'!A62</f>
        <v>50</v>
      </c>
      <c r="B62" s="7" t="str">
        <f>'5.3 Calc│Forecast $2017'!B62</f>
        <v>Pigging Program T60 Longford -Dandenong</v>
      </c>
      <c r="C62" s="22">
        <f>VLOOKUP($A62,'5.0 Calc│Forecast Projects'!$A$12:$P$1000,12,FALSE)</f>
        <v>0.219758012489678</v>
      </c>
      <c r="D62" s="22">
        <f>VLOOKUP($A62,'5.0 Calc│Forecast Projects'!$A$12:$P$1000,13,FALSE)</f>
        <v>0.76038246144285027</v>
      </c>
      <c r="E62" s="22">
        <f>VLOOKUP($A62,'5.0 Calc│Forecast Projects'!$A$12:$P$1000,14,FALSE)</f>
        <v>1.9859526067471787E-2</v>
      </c>
      <c r="F62" s="22">
        <f>VLOOKUP($A62,'5.0 Calc│Forecast Projects'!$A$12:$P$1000,15,FALSE)</f>
        <v>0</v>
      </c>
      <c r="G62" s="26">
        <f>$C62*(1+'3.2 Input│Other'!L$38)+$D62*(1+'3.2 Input│Other'!L$39)+$E62*(1+'3.2 Input│Other'!L$40)+$F62*(1+'3.2 Input│Other'!L$41)</f>
        <v>1</v>
      </c>
      <c r="H62" s="26">
        <f>$C62*(1+'3.2 Input│Other'!M$38)+$D62*(1+'3.2 Input│Other'!M$39)+$E62*(1+'3.2 Input│Other'!M$40)+$F62*(1+'3.2 Input│Other'!M$41)</f>
        <v>1</v>
      </c>
      <c r="I62" s="26">
        <f>$C62*(1+'3.2 Input│Other'!N$38)+$D62*(1+'3.2 Input│Other'!N$39)+$E62*(1+'3.2 Input│Other'!N$40)+$F62*(1+'3.2 Input│Other'!N$41)</f>
        <v>1</v>
      </c>
      <c r="J62" s="26">
        <f>$C62*(1+'3.2 Input│Other'!O$38)+$D62*(1+'3.2 Input│Other'!O$39)+$E62*(1+'3.2 Input│Other'!O$40)+$F62*(1+'3.2 Input│Other'!O$41)</f>
        <v>1</v>
      </c>
      <c r="K62" s="26">
        <f>$C62*(1+'3.2 Input│Other'!P$38)+$D62*(1+'3.2 Input│Other'!P$39)+$E62*(1+'3.2 Input│Other'!P$40)+$F62*(1+'3.2 Input│Other'!P$41)</f>
        <v>1</v>
      </c>
      <c r="M62" s="53">
        <f t="shared" si="0"/>
        <v>1</v>
      </c>
    </row>
    <row r="63" spans="1:13" x14ac:dyDescent="0.25">
      <c r="A63" s="7">
        <f>'5.0 Calc│Forecast Projects'!A63</f>
        <v>51</v>
      </c>
      <c r="B63" s="7" t="str">
        <f>'5.3 Calc│Forecast $2017'!B63</f>
        <v>Pigging Program T33 South Melbourne – Brooklyn</v>
      </c>
      <c r="C63" s="22">
        <f>VLOOKUP($A63,'5.0 Calc│Forecast Projects'!$A$12:$P$1000,12,FALSE)</f>
        <v>0.22109452662444434</v>
      </c>
      <c r="D63" s="22">
        <f>VLOOKUP($A63,'5.0 Calc│Forecast Projects'!$A$12:$P$1000,13,FALSE)</f>
        <v>0.7327143913296279</v>
      </c>
      <c r="E63" s="22">
        <f>VLOOKUP($A63,'5.0 Calc│Forecast Projects'!$A$12:$P$1000,14,FALSE)</f>
        <v>4.6191082045927714E-2</v>
      </c>
      <c r="F63" s="22">
        <f>VLOOKUP($A63,'5.0 Calc│Forecast Projects'!$A$12:$P$1000,15,FALSE)</f>
        <v>0</v>
      </c>
      <c r="G63" s="26">
        <f>$C63*(1+'3.2 Input│Other'!L$38)+$D63*(1+'3.2 Input│Other'!L$39)+$E63*(1+'3.2 Input│Other'!L$40)+$F63*(1+'3.2 Input│Other'!L$41)</f>
        <v>1</v>
      </c>
      <c r="H63" s="26">
        <f>$C63*(1+'3.2 Input│Other'!M$38)+$D63*(1+'3.2 Input│Other'!M$39)+$E63*(1+'3.2 Input│Other'!M$40)+$F63*(1+'3.2 Input│Other'!M$41)</f>
        <v>1</v>
      </c>
      <c r="I63" s="26">
        <f>$C63*(1+'3.2 Input│Other'!N$38)+$D63*(1+'3.2 Input│Other'!N$39)+$E63*(1+'3.2 Input│Other'!N$40)+$F63*(1+'3.2 Input│Other'!N$41)</f>
        <v>1</v>
      </c>
      <c r="J63" s="26">
        <f>$C63*(1+'3.2 Input│Other'!O$38)+$D63*(1+'3.2 Input│Other'!O$39)+$E63*(1+'3.2 Input│Other'!O$40)+$F63*(1+'3.2 Input│Other'!O$41)</f>
        <v>1</v>
      </c>
      <c r="K63" s="26">
        <f>$C63*(1+'3.2 Input│Other'!P$38)+$D63*(1+'3.2 Input│Other'!P$39)+$E63*(1+'3.2 Input│Other'!P$40)+$F63*(1+'3.2 Input│Other'!P$41)</f>
        <v>1</v>
      </c>
      <c r="M63" s="53">
        <f t="shared" si="0"/>
        <v>1</v>
      </c>
    </row>
    <row r="64" spans="1:13" x14ac:dyDescent="0.25">
      <c r="A64" s="7">
        <f>'5.0 Calc│Forecast Projects'!A64</f>
        <v>52</v>
      </c>
      <c r="B64" s="7" t="str">
        <f>'5.3 Calc│Forecast $2017'!B64</f>
        <v>Pigging Program T66-70 Mt Franklin -Kyneton - Bendigo</v>
      </c>
      <c r="C64" s="22">
        <f>VLOOKUP($A64,'5.0 Calc│Forecast Projects'!$A$12:$P$1000,12,FALSE)</f>
        <v>0.22283624037554187</v>
      </c>
      <c r="D64" s="22">
        <f>VLOOKUP($A64,'5.0 Calc│Forecast Projects'!$A$12:$P$1000,13,FALSE)</f>
        <v>0.74289722887522702</v>
      </c>
      <c r="E64" s="22">
        <f>VLOOKUP($A64,'5.0 Calc│Forecast Projects'!$A$12:$P$1000,14,FALSE)</f>
        <v>3.4266530749231243E-2</v>
      </c>
      <c r="F64" s="22">
        <f>VLOOKUP($A64,'5.0 Calc│Forecast Projects'!$A$12:$P$1000,15,FALSE)</f>
        <v>0</v>
      </c>
      <c r="G64" s="26">
        <f>$C64*(1+'3.2 Input│Other'!L$38)+$D64*(1+'3.2 Input│Other'!L$39)+$E64*(1+'3.2 Input│Other'!L$40)+$F64*(1+'3.2 Input│Other'!L$41)</f>
        <v>1</v>
      </c>
      <c r="H64" s="26">
        <f>$C64*(1+'3.2 Input│Other'!M$38)+$D64*(1+'3.2 Input│Other'!M$39)+$E64*(1+'3.2 Input│Other'!M$40)+$F64*(1+'3.2 Input│Other'!M$41)</f>
        <v>1</v>
      </c>
      <c r="I64" s="26">
        <f>$C64*(1+'3.2 Input│Other'!N$38)+$D64*(1+'3.2 Input│Other'!N$39)+$E64*(1+'3.2 Input│Other'!N$40)+$F64*(1+'3.2 Input│Other'!N$41)</f>
        <v>1</v>
      </c>
      <c r="J64" s="26">
        <f>$C64*(1+'3.2 Input│Other'!O$38)+$D64*(1+'3.2 Input│Other'!O$39)+$E64*(1+'3.2 Input│Other'!O$40)+$F64*(1+'3.2 Input│Other'!O$41)</f>
        <v>1</v>
      </c>
      <c r="K64" s="26">
        <f>$C64*(1+'3.2 Input│Other'!P$38)+$D64*(1+'3.2 Input│Other'!P$39)+$E64*(1+'3.2 Input│Other'!P$40)+$F64*(1+'3.2 Input│Other'!P$41)</f>
        <v>1</v>
      </c>
      <c r="M64" s="53">
        <f t="shared" si="0"/>
        <v>1</v>
      </c>
    </row>
    <row r="65" spans="1:13" x14ac:dyDescent="0.25">
      <c r="A65" s="7">
        <f>'5.0 Calc│Forecast Projects'!A65</f>
        <v>53</v>
      </c>
      <c r="B65" s="7" t="str">
        <f>'5.3 Calc│Forecast $2017'!B65</f>
        <v>Pigging Program T75  Wandong - Kyneton</v>
      </c>
      <c r="C65" s="22">
        <f>VLOOKUP($A65,'5.0 Calc│Forecast Projects'!$A$12:$P$1000,12,FALSE)</f>
        <v>0.22335634766992513</v>
      </c>
      <c r="D65" s="22">
        <f>VLOOKUP($A65,'5.0 Calc│Forecast Projects'!$A$12:$P$1000,13,FALSE)</f>
        <v>0.73801558849469462</v>
      </c>
      <c r="E65" s="22">
        <f>VLOOKUP($A65,'5.0 Calc│Forecast Projects'!$A$12:$P$1000,14,FALSE)</f>
        <v>3.8628063835380186E-2</v>
      </c>
      <c r="F65" s="22">
        <f>VLOOKUP($A65,'5.0 Calc│Forecast Projects'!$A$12:$P$1000,15,FALSE)</f>
        <v>0</v>
      </c>
      <c r="G65" s="26">
        <f>$C65*(1+'3.2 Input│Other'!L$38)+$D65*(1+'3.2 Input│Other'!L$39)+$E65*(1+'3.2 Input│Other'!L$40)+$F65*(1+'3.2 Input│Other'!L$41)</f>
        <v>1</v>
      </c>
      <c r="H65" s="26">
        <f>$C65*(1+'3.2 Input│Other'!M$38)+$D65*(1+'3.2 Input│Other'!M$39)+$E65*(1+'3.2 Input│Other'!M$40)+$F65*(1+'3.2 Input│Other'!M$41)</f>
        <v>1</v>
      </c>
      <c r="I65" s="26">
        <f>$C65*(1+'3.2 Input│Other'!N$38)+$D65*(1+'3.2 Input│Other'!N$39)+$E65*(1+'3.2 Input│Other'!N$40)+$F65*(1+'3.2 Input│Other'!N$41)</f>
        <v>1</v>
      </c>
      <c r="J65" s="26">
        <f>$C65*(1+'3.2 Input│Other'!O$38)+$D65*(1+'3.2 Input│Other'!O$39)+$E65*(1+'3.2 Input│Other'!O$40)+$F65*(1+'3.2 Input│Other'!O$41)</f>
        <v>1</v>
      </c>
      <c r="K65" s="26">
        <f>$C65*(1+'3.2 Input│Other'!P$38)+$D65*(1+'3.2 Input│Other'!P$39)+$E65*(1+'3.2 Input│Other'!P$40)+$F65*(1+'3.2 Input│Other'!P$41)</f>
        <v>1</v>
      </c>
      <c r="M65" s="53">
        <f t="shared" si="0"/>
        <v>1</v>
      </c>
    </row>
    <row r="66" spans="1:13" x14ac:dyDescent="0.25">
      <c r="A66" s="7">
        <f>'5.0 Calc│Forecast Projects'!A66</f>
        <v>54</v>
      </c>
      <c r="B66" s="7" t="str">
        <f>'5.3 Calc│Forecast $2017'!B66</f>
        <v>Pigging Program T24 Brooklyn - Corio</v>
      </c>
      <c r="C66" s="22">
        <f>VLOOKUP($A66,'5.0 Calc│Forecast Projects'!$A$12:$P$1000,12,FALSE)</f>
        <v>0.2204882952468982</v>
      </c>
      <c r="D66" s="22">
        <f>VLOOKUP($A66,'5.0 Calc│Forecast Projects'!$A$12:$P$1000,13,FALSE)</f>
        <v>0.7635114212950902</v>
      </c>
      <c r="E66" s="22">
        <f>VLOOKUP($A66,'5.0 Calc│Forecast Projects'!$A$12:$P$1000,14,FALSE)</f>
        <v>1.6000283458011594E-2</v>
      </c>
      <c r="F66" s="22">
        <f>VLOOKUP($A66,'5.0 Calc│Forecast Projects'!$A$12:$P$1000,15,FALSE)</f>
        <v>0</v>
      </c>
      <c r="G66" s="26">
        <f>$C66*(1+'3.2 Input│Other'!L$38)+$D66*(1+'3.2 Input│Other'!L$39)+$E66*(1+'3.2 Input│Other'!L$40)+$F66*(1+'3.2 Input│Other'!L$41)</f>
        <v>1</v>
      </c>
      <c r="H66" s="26">
        <f>$C66*(1+'3.2 Input│Other'!M$38)+$D66*(1+'3.2 Input│Other'!M$39)+$E66*(1+'3.2 Input│Other'!M$40)+$F66*(1+'3.2 Input│Other'!M$41)</f>
        <v>1</v>
      </c>
      <c r="I66" s="26">
        <f>$C66*(1+'3.2 Input│Other'!N$38)+$D66*(1+'3.2 Input│Other'!N$39)+$E66*(1+'3.2 Input│Other'!N$40)+$F66*(1+'3.2 Input│Other'!N$41)</f>
        <v>1</v>
      </c>
      <c r="J66" s="26">
        <f>$C66*(1+'3.2 Input│Other'!O$38)+$D66*(1+'3.2 Input│Other'!O$39)+$E66*(1+'3.2 Input│Other'!O$40)+$F66*(1+'3.2 Input│Other'!O$41)</f>
        <v>1</v>
      </c>
      <c r="K66" s="26">
        <f>$C66*(1+'3.2 Input│Other'!P$38)+$D66*(1+'3.2 Input│Other'!P$39)+$E66*(1+'3.2 Input│Other'!P$40)+$F66*(1+'3.2 Input│Other'!P$41)</f>
        <v>1</v>
      </c>
      <c r="M66" s="53">
        <f t="shared" si="0"/>
        <v>1</v>
      </c>
    </row>
    <row r="67" spans="1:13" x14ac:dyDescent="0.25">
      <c r="A67" s="7">
        <f>'5.0 Calc│Forecast Projects'!A67</f>
        <v>55</v>
      </c>
      <c r="B67" s="7" t="str">
        <f>'5.3 Calc│Forecast $2017'!B67</f>
        <v>Pigging Program T70 Ballan – Bendigo</v>
      </c>
      <c r="C67" s="22">
        <f>VLOOKUP($A67,'5.0 Calc│Forecast Projects'!$A$12:$P$1000,12,FALSE)</f>
        <v>0.22306673558095208</v>
      </c>
      <c r="D67" s="22">
        <f>VLOOKUP($A67,'5.0 Calc│Forecast Projects'!$A$12:$P$1000,13,FALSE)</f>
        <v>0.75808351904889082</v>
      </c>
      <c r="E67" s="22">
        <f>VLOOKUP($A67,'5.0 Calc│Forecast Projects'!$A$12:$P$1000,14,FALSE)</f>
        <v>1.8849745370157201E-2</v>
      </c>
      <c r="F67" s="22">
        <f>VLOOKUP($A67,'5.0 Calc│Forecast Projects'!$A$12:$P$1000,15,FALSE)</f>
        <v>0</v>
      </c>
      <c r="G67" s="26">
        <f>$C67*(1+'3.2 Input│Other'!L$38)+$D67*(1+'3.2 Input│Other'!L$39)+$E67*(1+'3.2 Input│Other'!L$40)+$F67*(1+'3.2 Input│Other'!L$41)</f>
        <v>1.0000000000000002</v>
      </c>
      <c r="H67" s="26">
        <f>$C67*(1+'3.2 Input│Other'!M$38)+$D67*(1+'3.2 Input│Other'!M$39)+$E67*(1+'3.2 Input│Other'!M$40)+$F67*(1+'3.2 Input│Other'!M$41)</f>
        <v>1.0000000000000002</v>
      </c>
      <c r="I67" s="26">
        <f>$C67*(1+'3.2 Input│Other'!N$38)+$D67*(1+'3.2 Input│Other'!N$39)+$E67*(1+'3.2 Input│Other'!N$40)+$F67*(1+'3.2 Input│Other'!N$41)</f>
        <v>1.0000000000000002</v>
      </c>
      <c r="J67" s="26">
        <f>$C67*(1+'3.2 Input│Other'!O$38)+$D67*(1+'3.2 Input│Other'!O$39)+$E67*(1+'3.2 Input│Other'!O$40)+$F67*(1+'3.2 Input│Other'!O$41)</f>
        <v>1.0000000000000002</v>
      </c>
      <c r="K67" s="26">
        <f>$C67*(1+'3.2 Input│Other'!P$38)+$D67*(1+'3.2 Input│Other'!P$39)+$E67*(1+'3.2 Input│Other'!P$40)+$F67*(1+'3.2 Input│Other'!P$41)</f>
        <v>1.0000000000000002</v>
      </c>
      <c r="M67" s="53">
        <f t="shared" si="0"/>
        <v>1.0000000000000002</v>
      </c>
    </row>
    <row r="68" spans="1:13" x14ac:dyDescent="0.25">
      <c r="A68" s="7">
        <f>'5.0 Calc│Forecast Projects'!A68</f>
        <v>56</v>
      </c>
      <c r="B68" s="7" t="str">
        <f>'5.3 Calc│Forecast $2017'!B68</f>
        <v>Pigging Program T60 Longford – Tyers</v>
      </c>
      <c r="C68" s="22">
        <f>VLOOKUP($A68,'5.0 Calc│Forecast Projects'!$A$12:$P$1000,12,FALSE)</f>
        <v>0.22195684948844338</v>
      </c>
      <c r="D68" s="22">
        <f>VLOOKUP($A68,'5.0 Calc│Forecast Projects'!$A$12:$P$1000,13,FALSE)</f>
        <v>0.71486287084007483</v>
      </c>
      <c r="E68" s="22">
        <f>VLOOKUP($A68,'5.0 Calc│Forecast Projects'!$A$12:$P$1000,14,FALSE)</f>
        <v>6.3180279671481779E-2</v>
      </c>
      <c r="F68" s="22">
        <f>VLOOKUP($A68,'5.0 Calc│Forecast Projects'!$A$12:$P$1000,15,FALSE)</f>
        <v>0</v>
      </c>
      <c r="G68" s="26">
        <f>$C68*(1+'3.2 Input│Other'!L$38)+$D68*(1+'3.2 Input│Other'!L$39)+$E68*(1+'3.2 Input│Other'!L$40)+$F68*(1+'3.2 Input│Other'!L$41)</f>
        <v>1</v>
      </c>
      <c r="H68" s="26">
        <f>$C68*(1+'3.2 Input│Other'!M$38)+$D68*(1+'3.2 Input│Other'!M$39)+$E68*(1+'3.2 Input│Other'!M$40)+$F68*(1+'3.2 Input│Other'!M$41)</f>
        <v>1</v>
      </c>
      <c r="I68" s="26">
        <f>$C68*(1+'3.2 Input│Other'!N$38)+$D68*(1+'3.2 Input│Other'!N$39)+$E68*(1+'3.2 Input│Other'!N$40)+$F68*(1+'3.2 Input│Other'!N$41)</f>
        <v>1</v>
      </c>
      <c r="J68" s="26">
        <f>$C68*(1+'3.2 Input│Other'!O$38)+$D68*(1+'3.2 Input│Other'!O$39)+$E68*(1+'3.2 Input│Other'!O$40)+$F68*(1+'3.2 Input│Other'!O$41)</f>
        <v>1</v>
      </c>
      <c r="K68" s="26">
        <f>$C68*(1+'3.2 Input│Other'!P$38)+$D68*(1+'3.2 Input│Other'!P$39)+$E68*(1+'3.2 Input│Other'!P$40)+$F68*(1+'3.2 Input│Other'!P$41)</f>
        <v>1</v>
      </c>
      <c r="M68" s="53">
        <f t="shared" si="0"/>
        <v>1</v>
      </c>
    </row>
    <row r="69" spans="1:13" x14ac:dyDescent="0.25">
      <c r="A69" s="7">
        <f>'5.0 Calc│Forecast Projects'!A69</f>
        <v>57</v>
      </c>
      <c r="B69" s="7" t="str">
        <f>'5.3 Calc│Forecast $2017'!B69</f>
        <v>Pigging Program T63 Tyers - Morwell</v>
      </c>
      <c r="C69" s="22">
        <f>VLOOKUP($A69,'5.0 Calc│Forecast Projects'!$A$12:$P$1000,12,FALSE)</f>
        <v>0.22267741714197142</v>
      </c>
      <c r="D69" s="22">
        <f>VLOOKUP($A69,'5.0 Calc│Forecast Projects'!$A$12:$P$1000,13,FALSE)</f>
        <v>0.72571304876490583</v>
      </c>
      <c r="E69" s="22">
        <f>VLOOKUP($A69,'5.0 Calc│Forecast Projects'!$A$12:$P$1000,14,FALSE)</f>
        <v>5.1609534093122723E-2</v>
      </c>
      <c r="F69" s="22">
        <f>VLOOKUP($A69,'5.0 Calc│Forecast Projects'!$A$12:$P$1000,15,FALSE)</f>
        <v>0</v>
      </c>
      <c r="G69" s="26">
        <f>$C69*(1+'3.2 Input│Other'!L$38)+$D69*(1+'3.2 Input│Other'!L$39)+$E69*(1+'3.2 Input│Other'!L$40)+$F69*(1+'3.2 Input│Other'!L$41)</f>
        <v>1</v>
      </c>
      <c r="H69" s="26">
        <f>$C69*(1+'3.2 Input│Other'!M$38)+$D69*(1+'3.2 Input│Other'!M$39)+$E69*(1+'3.2 Input│Other'!M$40)+$F69*(1+'3.2 Input│Other'!M$41)</f>
        <v>1</v>
      </c>
      <c r="I69" s="26">
        <f>$C69*(1+'3.2 Input│Other'!N$38)+$D69*(1+'3.2 Input│Other'!N$39)+$E69*(1+'3.2 Input│Other'!N$40)+$F69*(1+'3.2 Input│Other'!N$41)</f>
        <v>1</v>
      </c>
      <c r="J69" s="26">
        <f>$C69*(1+'3.2 Input│Other'!O$38)+$D69*(1+'3.2 Input│Other'!O$39)+$E69*(1+'3.2 Input│Other'!O$40)+$F69*(1+'3.2 Input│Other'!O$41)</f>
        <v>1</v>
      </c>
      <c r="K69" s="26">
        <f>$C69*(1+'3.2 Input│Other'!P$38)+$D69*(1+'3.2 Input│Other'!P$39)+$E69*(1+'3.2 Input│Other'!P$40)+$F69*(1+'3.2 Input│Other'!P$41)</f>
        <v>1</v>
      </c>
      <c r="M69" s="53">
        <f t="shared" si="0"/>
        <v>1</v>
      </c>
    </row>
    <row r="70" spans="1:13" x14ac:dyDescent="0.25">
      <c r="A70" s="7">
        <f>'5.0 Calc│Forecast Projects'!A70</f>
        <v>58</v>
      </c>
      <c r="B70" s="7" t="str">
        <f>'5.3 Calc│Forecast $2017'!B70</f>
        <v>Pigging Program T96 &amp; T98 Chiltern- Rutherglen – Koonoomoo</v>
      </c>
      <c r="C70" s="22">
        <f>VLOOKUP($A70,'5.0 Calc│Forecast Projects'!$A$12:$P$1000,12,FALSE)</f>
        <v>0.22345080327326333</v>
      </c>
      <c r="D70" s="22">
        <f>VLOOKUP($A70,'5.0 Calc│Forecast Projects'!$A$12:$P$1000,13,FALSE)</f>
        <v>0.74985451013869242</v>
      </c>
      <c r="E70" s="22">
        <f>VLOOKUP($A70,'5.0 Calc│Forecast Projects'!$A$12:$P$1000,14,FALSE)</f>
        <v>2.6694686588044164E-2</v>
      </c>
      <c r="F70" s="22">
        <f>VLOOKUP($A70,'5.0 Calc│Forecast Projects'!$A$12:$P$1000,15,FALSE)</f>
        <v>0</v>
      </c>
      <c r="G70" s="26">
        <f>$C70*(1+'3.2 Input│Other'!L$38)+$D70*(1+'3.2 Input│Other'!L$39)+$E70*(1+'3.2 Input│Other'!L$40)+$F70*(1+'3.2 Input│Other'!L$41)</f>
        <v>1</v>
      </c>
      <c r="H70" s="26">
        <f>$C70*(1+'3.2 Input│Other'!M$38)+$D70*(1+'3.2 Input│Other'!M$39)+$E70*(1+'3.2 Input│Other'!M$40)+$F70*(1+'3.2 Input│Other'!M$41)</f>
        <v>1</v>
      </c>
      <c r="I70" s="26">
        <f>$C70*(1+'3.2 Input│Other'!N$38)+$D70*(1+'3.2 Input│Other'!N$39)+$E70*(1+'3.2 Input│Other'!N$40)+$F70*(1+'3.2 Input│Other'!N$41)</f>
        <v>1</v>
      </c>
      <c r="J70" s="26">
        <f>$C70*(1+'3.2 Input│Other'!O$38)+$D70*(1+'3.2 Input│Other'!O$39)+$E70*(1+'3.2 Input│Other'!O$40)+$F70*(1+'3.2 Input│Other'!O$41)</f>
        <v>1</v>
      </c>
      <c r="K70" s="26">
        <f>$C70*(1+'3.2 Input│Other'!P$38)+$D70*(1+'3.2 Input│Other'!P$39)+$E70*(1+'3.2 Input│Other'!P$40)+$F70*(1+'3.2 Input│Other'!P$41)</f>
        <v>1</v>
      </c>
      <c r="M70" s="53">
        <f t="shared" si="0"/>
        <v>1</v>
      </c>
    </row>
    <row r="71" spans="1:13" x14ac:dyDescent="0.25">
      <c r="A71" s="7">
        <f>'5.0 Calc│Forecast Projects'!A71</f>
        <v>59</v>
      </c>
      <c r="B71" s="7" t="str">
        <f>'5.3 Calc│Forecast $2017'!B71</f>
        <v>Pigging Program T118 Trugannina-Plumpton</v>
      </c>
      <c r="C71" s="22">
        <f>VLOOKUP($A71,'5.0 Calc│Forecast Projects'!$A$12:$P$1000,12,FALSE)</f>
        <v>0.22343452532641775</v>
      </c>
      <c r="D71" s="22">
        <f>VLOOKUP($A71,'5.0 Calc│Forecast Projects'!$A$12:$P$1000,13,FALSE)</f>
        <v>0.71500690811334799</v>
      </c>
      <c r="E71" s="22">
        <f>VLOOKUP($A71,'5.0 Calc│Forecast Projects'!$A$12:$P$1000,14,FALSE)</f>
        <v>6.155856656023425E-2</v>
      </c>
      <c r="F71" s="22">
        <f>VLOOKUP($A71,'5.0 Calc│Forecast Projects'!$A$12:$P$1000,15,FALSE)</f>
        <v>0</v>
      </c>
      <c r="G71" s="26">
        <f>$C71*(1+'3.2 Input│Other'!L$38)+$D71*(1+'3.2 Input│Other'!L$39)+$E71*(1+'3.2 Input│Other'!L$40)+$F71*(1+'3.2 Input│Other'!L$41)</f>
        <v>1</v>
      </c>
      <c r="H71" s="26">
        <f>$C71*(1+'3.2 Input│Other'!M$38)+$D71*(1+'3.2 Input│Other'!M$39)+$E71*(1+'3.2 Input│Other'!M$40)+$F71*(1+'3.2 Input│Other'!M$41)</f>
        <v>1</v>
      </c>
      <c r="I71" s="26">
        <f>$C71*(1+'3.2 Input│Other'!N$38)+$D71*(1+'3.2 Input│Other'!N$39)+$E71*(1+'3.2 Input│Other'!N$40)+$F71*(1+'3.2 Input│Other'!N$41)</f>
        <v>1</v>
      </c>
      <c r="J71" s="26">
        <f>$C71*(1+'3.2 Input│Other'!O$38)+$D71*(1+'3.2 Input│Other'!O$39)+$E71*(1+'3.2 Input│Other'!O$40)+$F71*(1+'3.2 Input│Other'!O$41)</f>
        <v>1</v>
      </c>
      <c r="K71" s="26">
        <f>$C71*(1+'3.2 Input│Other'!P$38)+$D71*(1+'3.2 Input│Other'!P$39)+$E71*(1+'3.2 Input│Other'!P$40)+$F71*(1+'3.2 Input│Other'!P$41)</f>
        <v>1</v>
      </c>
      <c r="M71" s="53">
        <f t="shared" si="0"/>
        <v>1</v>
      </c>
    </row>
    <row r="72" spans="1:13" x14ac:dyDescent="0.25">
      <c r="A72" s="7">
        <f>'5.0 Calc│Forecast Projects'!A72</f>
        <v>60</v>
      </c>
      <c r="B72" s="7" t="str">
        <f>'5.3 Calc│Forecast $2017'!B72</f>
        <v>Pigging Program James Street to Laverton Pipeline (253)</v>
      </c>
      <c r="C72" s="22">
        <f>VLOOKUP($A72,'5.0 Calc│Forecast Projects'!$A$12:$P$1000,12,FALSE)</f>
        <v>0.22410980744713088</v>
      </c>
      <c r="D72" s="22">
        <f>VLOOKUP($A72,'5.0 Calc│Forecast Projects'!$A$12:$P$1000,13,FALSE)</f>
        <v>0.72655539825513249</v>
      </c>
      <c r="E72" s="22">
        <f>VLOOKUP($A72,'5.0 Calc│Forecast Projects'!$A$12:$P$1000,14,FALSE)</f>
        <v>4.9334794297736587E-2</v>
      </c>
      <c r="F72" s="22">
        <f>VLOOKUP($A72,'5.0 Calc│Forecast Projects'!$A$12:$P$1000,15,FALSE)</f>
        <v>0</v>
      </c>
      <c r="G72" s="26">
        <f>$C72*(1+'3.2 Input│Other'!L$38)+$D72*(1+'3.2 Input│Other'!L$39)+$E72*(1+'3.2 Input│Other'!L$40)+$F72*(1+'3.2 Input│Other'!L$41)</f>
        <v>0.99999999999999989</v>
      </c>
      <c r="H72" s="26">
        <f>$C72*(1+'3.2 Input│Other'!M$38)+$D72*(1+'3.2 Input│Other'!M$39)+$E72*(1+'3.2 Input│Other'!M$40)+$F72*(1+'3.2 Input│Other'!M$41)</f>
        <v>0.99999999999999989</v>
      </c>
      <c r="I72" s="26">
        <f>$C72*(1+'3.2 Input│Other'!N$38)+$D72*(1+'3.2 Input│Other'!N$39)+$E72*(1+'3.2 Input│Other'!N$40)+$F72*(1+'3.2 Input│Other'!N$41)</f>
        <v>0.99999999999999989</v>
      </c>
      <c r="J72" s="26">
        <f>$C72*(1+'3.2 Input│Other'!O$38)+$D72*(1+'3.2 Input│Other'!O$39)+$E72*(1+'3.2 Input│Other'!O$40)+$F72*(1+'3.2 Input│Other'!O$41)</f>
        <v>0.99999999999999989</v>
      </c>
      <c r="K72" s="26">
        <f>$C72*(1+'3.2 Input│Other'!P$38)+$D72*(1+'3.2 Input│Other'!P$39)+$E72*(1+'3.2 Input│Other'!P$40)+$F72*(1+'3.2 Input│Other'!P$41)</f>
        <v>0.99999999999999989</v>
      </c>
      <c r="M72" s="53">
        <f t="shared" si="0"/>
        <v>0.99999999999999989</v>
      </c>
    </row>
    <row r="73" spans="1:13" x14ac:dyDescent="0.25">
      <c r="A73" s="7">
        <f>'5.0 Calc│Forecast Projects'!A73</f>
        <v>61</v>
      </c>
      <c r="B73" s="7" t="str">
        <f>'5.3 Calc│Forecast $2017'!B73</f>
        <v>Pigging Program Tyres to Maryvale (67)</v>
      </c>
      <c r="C73" s="22">
        <f>VLOOKUP($A73,'5.0 Calc│Forecast Projects'!$A$12:$P$1000,12,FALSE)</f>
        <v>0.22501321538446123</v>
      </c>
      <c r="D73" s="22">
        <f>VLOOKUP($A73,'5.0 Calc│Forecast Projects'!$A$12:$P$1000,13,FALSE)</f>
        <v>0.74763741077005819</v>
      </c>
      <c r="E73" s="22">
        <f>VLOOKUP($A73,'5.0 Calc│Forecast Projects'!$A$12:$P$1000,14,FALSE)</f>
        <v>2.734937384548063E-2</v>
      </c>
      <c r="F73" s="22">
        <f>VLOOKUP($A73,'5.0 Calc│Forecast Projects'!$A$12:$P$1000,15,FALSE)</f>
        <v>0</v>
      </c>
      <c r="G73" s="26">
        <f>$C73*(1+'3.2 Input│Other'!L$38)+$D73*(1+'3.2 Input│Other'!L$39)+$E73*(1+'3.2 Input│Other'!L$40)+$F73*(1+'3.2 Input│Other'!L$41)</f>
        <v>1</v>
      </c>
      <c r="H73" s="26">
        <f>$C73*(1+'3.2 Input│Other'!M$38)+$D73*(1+'3.2 Input│Other'!M$39)+$E73*(1+'3.2 Input│Other'!M$40)+$F73*(1+'3.2 Input│Other'!M$41)</f>
        <v>1</v>
      </c>
      <c r="I73" s="26">
        <f>$C73*(1+'3.2 Input│Other'!N$38)+$D73*(1+'3.2 Input│Other'!N$39)+$E73*(1+'3.2 Input│Other'!N$40)+$F73*(1+'3.2 Input│Other'!N$41)</f>
        <v>1</v>
      </c>
      <c r="J73" s="26">
        <f>$C73*(1+'3.2 Input│Other'!O$38)+$D73*(1+'3.2 Input│Other'!O$39)+$E73*(1+'3.2 Input│Other'!O$40)+$F73*(1+'3.2 Input│Other'!O$41)</f>
        <v>1</v>
      </c>
      <c r="K73" s="26">
        <f>$C73*(1+'3.2 Input│Other'!P$38)+$D73*(1+'3.2 Input│Other'!P$39)+$E73*(1+'3.2 Input│Other'!P$40)+$F73*(1+'3.2 Input│Other'!P$41)</f>
        <v>1</v>
      </c>
      <c r="M73" s="53">
        <f t="shared" si="0"/>
        <v>1</v>
      </c>
    </row>
    <row r="74" spans="1:13" x14ac:dyDescent="0.25">
      <c r="A74" s="7">
        <f>'5.0 Calc│Forecast Projects'!A74</f>
        <v>62</v>
      </c>
      <c r="B74" s="7" t="str">
        <f>'5.3 Calc│Forecast $2017'!B74</f>
        <v>Pigging Program T108 Newport</v>
      </c>
      <c r="C74" s="22">
        <f>VLOOKUP($A74,'5.0 Calc│Forecast Projects'!$A$12:$P$1000,12,FALSE)</f>
        <v>0.22381477509697359</v>
      </c>
      <c r="D74" s="22">
        <f>VLOOKUP($A74,'5.0 Calc│Forecast Projects'!$A$12:$P$1000,13,FALSE)</f>
        <v>0.71630059035018534</v>
      </c>
      <c r="E74" s="22">
        <f>VLOOKUP($A74,'5.0 Calc│Forecast Projects'!$A$12:$P$1000,14,FALSE)</f>
        <v>5.988463455284114E-2</v>
      </c>
      <c r="F74" s="22">
        <f>VLOOKUP($A74,'5.0 Calc│Forecast Projects'!$A$12:$P$1000,15,FALSE)</f>
        <v>0</v>
      </c>
      <c r="G74" s="26">
        <f>$C74*(1+'3.2 Input│Other'!L$38)+$D74*(1+'3.2 Input│Other'!L$39)+$E74*(1+'3.2 Input│Other'!L$40)+$F74*(1+'3.2 Input│Other'!L$41)</f>
        <v>1</v>
      </c>
      <c r="H74" s="26">
        <f>$C74*(1+'3.2 Input│Other'!M$38)+$D74*(1+'3.2 Input│Other'!M$39)+$E74*(1+'3.2 Input│Other'!M$40)+$F74*(1+'3.2 Input│Other'!M$41)</f>
        <v>1</v>
      </c>
      <c r="I74" s="26">
        <f>$C74*(1+'3.2 Input│Other'!N$38)+$D74*(1+'3.2 Input│Other'!N$39)+$E74*(1+'3.2 Input│Other'!N$40)+$F74*(1+'3.2 Input│Other'!N$41)</f>
        <v>1</v>
      </c>
      <c r="J74" s="26">
        <f>$C74*(1+'3.2 Input│Other'!O$38)+$D74*(1+'3.2 Input│Other'!O$39)+$E74*(1+'3.2 Input│Other'!O$40)+$F74*(1+'3.2 Input│Other'!O$41)</f>
        <v>1</v>
      </c>
      <c r="K74" s="26">
        <f>$C74*(1+'3.2 Input│Other'!P$38)+$D74*(1+'3.2 Input│Other'!P$39)+$E74*(1+'3.2 Input│Other'!P$40)+$F74*(1+'3.2 Input│Other'!P$41)</f>
        <v>1</v>
      </c>
      <c r="M74" s="53">
        <f t="shared" si="0"/>
        <v>1</v>
      </c>
    </row>
    <row r="75" spans="1:13" x14ac:dyDescent="0.25">
      <c r="A75" s="7">
        <f>'5.0 Calc│Forecast Projects'!A75</f>
        <v>63</v>
      </c>
      <c r="B75" s="7" t="str">
        <f>'5.3 Calc│Forecast $2017'!B75</f>
        <v>Pigging Program Inner Ring Main</v>
      </c>
      <c r="C75" s="22">
        <f>VLOOKUP($A75,'5.0 Calc│Forecast Projects'!$A$12:$P$1000,12,FALSE)</f>
        <v>0.2233037340619308</v>
      </c>
      <c r="D75" s="22">
        <f>VLOOKUP($A75,'5.0 Calc│Forecast Projects'!$A$12:$P$1000,13,FALSE)</f>
        <v>0.72290528233151186</v>
      </c>
      <c r="E75" s="22">
        <f>VLOOKUP($A75,'5.0 Calc│Forecast Projects'!$A$12:$P$1000,14,FALSE)</f>
        <v>5.3790983606557381E-2</v>
      </c>
      <c r="F75" s="22">
        <f>VLOOKUP($A75,'5.0 Calc│Forecast Projects'!$A$12:$P$1000,15,FALSE)</f>
        <v>0</v>
      </c>
      <c r="G75" s="26">
        <f>$C75*(1+'3.2 Input│Other'!L$38)+$D75*(1+'3.2 Input│Other'!L$39)+$E75*(1+'3.2 Input│Other'!L$40)+$F75*(1+'3.2 Input│Other'!L$41)</f>
        <v>1</v>
      </c>
      <c r="H75" s="26">
        <f>$C75*(1+'3.2 Input│Other'!M$38)+$D75*(1+'3.2 Input│Other'!M$39)+$E75*(1+'3.2 Input│Other'!M$40)+$F75*(1+'3.2 Input│Other'!M$41)</f>
        <v>1</v>
      </c>
      <c r="I75" s="26">
        <f>$C75*(1+'3.2 Input│Other'!N$38)+$D75*(1+'3.2 Input│Other'!N$39)+$E75*(1+'3.2 Input│Other'!N$40)+$F75*(1+'3.2 Input│Other'!N$41)</f>
        <v>1</v>
      </c>
      <c r="J75" s="26">
        <f>$C75*(1+'3.2 Input│Other'!O$38)+$D75*(1+'3.2 Input│Other'!O$39)+$E75*(1+'3.2 Input│Other'!O$40)+$F75*(1+'3.2 Input│Other'!O$41)</f>
        <v>1</v>
      </c>
      <c r="K75" s="26">
        <f>$C75*(1+'3.2 Input│Other'!P$38)+$D75*(1+'3.2 Input│Other'!P$39)+$E75*(1+'3.2 Input│Other'!P$40)+$F75*(1+'3.2 Input│Other'!P$41)</f>
        <v>1</v>
      </c>
      <c r="M75" s="53">
        <f t="shared" si="0"/>
        <v>1</v>
      </c>
    </row>
    <row r="76" spans="1:13" x14ac:dyDescent="0.25">
      <c r="A76" s="7">
        <f>'5.0 Calc│Forecast Projects'!A76</f>
        <v>64</v>
      </c>
      <c r="B76" s="7" t="str">
        <f>'5.3 Calc│Forecast $2017'!B76</f>
        <v>Pigging Program T1 Morwell - Dandenong Repair Program</v>
      </c>
      <c r="C76" s="22">
        <f>VLOOKUP($A76,'5.0 Calc│Forecast Projects'!$A$12:$P$1000,12,FALSE)</f>
        <v>0.21875000000000003</v>
      </c>
      <c r="D76" s="22">
        <f>VLOOKUP($A76,'5.0 Calc│Forecast Projects'!$A$12:$P$1000,13,FALSE)</f>
        <v>0.75819607132173117</v>
      </c>
      <c r="E76" s="22">
        <f>VLOOKUP($A76,'5.0 Calc│Forecast Projects'!$A$12:$P$1000,14,FALSE)</f>
        <v>2.3053928678268824E-2</v>
      </c>
      <c r="F76" s="22">
        <f>VLOOKUP($A76,'5.0 Calc│Forecast Projects'!$A$12:$P$1000,15,FALSE)</f>
        <v>0</v>
      </c>
      <c r="G76" s="26">
        <f>$C76*(1+'3.2 Input│Other'!L$38)+$D76*(1+'3.2 Input│Other'!L$39)+$E76*(1+'3.2 Input│Other'!L$40)+$F76*(1+'3.2 Input│Other'!L$41)</f>
        <v>1</v>
      </c>
      <c r="H76" s="26">
        <f>$C76*(1+'3.2 Input│Other'!M$38)+$D76*(1+'3.2 Input│Other'!M$39)+$E76*(1+'3.2 Input│Other'!M$40)+$F76*(1+'3.2 Input│Other'!M$41)</f>
        <v>1</v>
      </c>
      <c r="I76" s="26">
        <f>$C76*(1+'3.2 Input│Other'!N$38)+$D76*(1+'3.2 Input│Other'!N$39)+$E76*(1+'3.2 Input│Other'!N$40)+$F76*(1+'3.2 Input│Other'!N$41)</f>
        <v>1</v>
      </c>
      <c r="J76" s="26">
        <f>$C76*(1+'3.2 Input│Other'!O$38)+$D76*(1+'3.2 Input│Other'!O$39)+$E76*(1+'3.2 Input│Other'!O$40)+$F76*(1+'3.2 Input│Other'!O$41)</f>
        <v>1</v>
      </c>
      <c r="K76" s="26">
        <f>$C76*(1+'3.2 Input│Other'!P$38)+$D76*(1+'3.2 Input│Other'!P$39)+$E76*(1+'3.2 Input│Other'!P$40)+$F76*(1+'3.2 Input│Other'!P$41)</f>
        <v>1</v>
      </c>
      <c r="M76" s="53">
        <f t="shared" si="0"/>
        <v>1</v>
      </c>
    </row>
    <row r="77" spans="1:13" x14ac:dyDescent="0.25">
      <c r="A77" s="7">
        <f>'5.0 Calc│Forecast Projects'!A77</f>
        <v>65</v>
      </c>
      <c r="B77" s="7" t="str">
        <f>'5.3 Calc│Forecast $2017'!B77</f>
        <v>Pig Trap Installation James Street to Laverton Pipeline (253)</v>
      </c>
      <c r="C77" s="22">
        <f>VLOOKUP($A77,'5.0 Calc│Forecast Projects'!$A$12:$P$1000,12,FALSE)</f>
        <v>0.13541538480928927</v>
      </c>
      <c r="D77" s="22">
        <f>VLOOKUP($A77,'5.0 Calc│Forecast Projects'!$A$12:$P$1000,13,FALSE)</f>
        <v>0.57377626659990977</v>
      </c>
      <c r="E77" s="22">
        <f>VLOOKUP($A77,'5.0 Calc│Forecast Projects'!$A$12:$P$1000,14,FALSE)</f>
        <v>0.29080834859080085</v>
      </c>
      <c r="F77" s="22">
        <f>VLOOKUP($A77,'5.0 Calc│Forecast Projects'!$A$12:$P$1000,15,FALSE)</f>
        <v>0</v>
      </c>
      <c r="G77" s="26">
        <f>$C77*(1+'3.2 Input│Other'!L$38)+$D77*(1+'3.2 Input│Other'!L$39)+$E77*(1+'3.2 Input│Other'!L$40)+$F77*(1+'3.2 Input│Other'!L$41)</f>
        <v>0.99999999999999989</v>
      </c>
      <c r="H77" s="26">
        <f>$C77*(1+'3.2 Input│Other'!M$38)+$D77*(1+'3.2 Input│Other'!M$39)+$E77*(1+'3.2 Input│Other'!M$40)+$F77*(1+'3.2 Input│Other'!M$41)</f>
        <v>0.99999999999999989</v>
      </c>
      <c r="I77" s="26">
        <f>$C77*(1+'3.2 Input│Other'!N$38)+$D77*(1+'3.2 Input│Other'!N$39)+$E77*(1+'3.2 Input│Other'!N$40)+$F77*(1+'3.2 Input│Other'!N$41)</f>
        <v>0.99999999999999989</v>
      </c>
      <c r="J77" s="26">
        <f>$C77*(1+'3.2 Input│Other'!O$38)+$D77*(1+'3.2 Input│Other'!O$39)+$E77*(1+'3.2 Input│Other'!O$40)+$F77*(1+'3.2 Input│Other'!O$41)</f>
        <v>0.99999999999999989</v>
      </c>
      <c r="K77" s="26">
        <f>$C77*(1+'3.2 Input│Other'!P$38)+$D77*(1+'3.2 Input│Other'!P$39)+$E77*(1+'3.2 Input│Other'!P$40)+$F77*(1+'3.2 Input│Other'!P$41)</f>
        <v>0.99999999999999989</v>
      </c>
      <c r="M77" s="53">
        <f t="shared" si="0"/>
        <v>0.99999999999999989</v>
      </c>
    </row>
    <row r="78" spans="1:13" x14ac:dyDescent="0.25">
      <c r="A78" s="7">
        <f>'5.0 Calc│Forecast Projects'!A78</f>
        <v>66</v>
      </c>
      <c r="B78" s="7" t="str">
        <f>'5.3 Calc│Forecast $2017'!B78</f>
        <v>Pig Trap Installation Tyers to Maryvale Pipeline (67)</v>
      </c>
      <c r="C78" s="22">
        <f>VLOOKUP($A78,'5.0 Calc│Forecast Projects'!$A$12:$P$1000,12,FALSE)</f>
        <v>0.13549020974202503</v>
      </c>
      <c r="D78" s="22">
        <f>VLOOKUP($A78,'5.0 Calc│Forecast Projects'!$A$12:$P$1000,13,FALSE)</f>
        <v>0.59011866957962678</v>
      </c>
      <c r="E78" s="22">
        <f>VLOOKUP($A78,'5.0 Calc│Forecast Projects'!$A$12:$P$1000,14,FALSE)</f>
        <v>0.27439112067834825</v>
      </c>
      <c r="F78" s="22">
        <f>VLOOKUP($A78,'5.0 Calc│Forecast Projects'!$A$12:$P$1000,15,FALSE)</f>
        <v>0</v>
      </c>
      <c r="G78" s="26">
        <f>$C78*(1+'3.2 Input│Other'!L$38)+$D78*(1+'3.2 Input│Other'!L$39)+$E78*(1+'3.2 Input│Other'!L$40)+$F78*(1+'3.2 Input│Other'!L$41)</f>
        <v>1</v>
      </c>
      <c r="H78" s="26">
        <f>$C78*(1+'3.2 Input│Other'!M$38)+$D78*(1+'3.2 Input│Other'!M$39)+$E78*(1+'3.2 Input│Other'!M$40)+$F78*(1+'3.2 Input│Other'!M$41)</f>
        <v>1</v>
      </c>
      <c r="I78" s="26">
        <f>$C78*(1+'3.2 Input│Other'!N$38)+$D78*(1+'3.2 Input│Other'!N$39)+$E78*(1+'3.2 Input│Other'!N$40)+$F78*(1+'3.2 Input│Other'!N$41)</f>
        <v>1</v>
      </c>
      <c r="J78" s="26">
        <f>$C78*(1+'3.2 Input│Other'!O$38)+$D78*(1+'3.2 Input│Other'!O$39)+$E78*(1+'3.2 Input│Other'!O$40)+$F78*(1+'3.2 Input│Other'!O$41)</f>
        <v>1</v>
      </c>
      <c r="K78" s="26">
        <f>$C78*(1+'3.2 Input│Other'!P$38)+$D78*(1+'3.2 Input│Other'!P$39)+$E78*(1+'3.2 Input│Other'!P$40)+$F78*(1+'3.2 Input│Other'!P$41)</f>
        <v>1</v>
      </c>
      <c r="M78" s="53">
        <f t="shared" ref="M78:M141" si="1">SUM(C78:F78)</f>
        <v>1</v>
      </c>
    </row>
    <row r="79" spans="1:13" x14ac:dyDescent="0.25">
      <c r="A79" s="7">
        <f>'5.0 Calc│Forecast Projects'!A79</f>
        <v>67</v>
      </c>
      <c r="B79" s="7" t="str">
        <f>'5.3 Calc│Forecast $2017'!B79</f>
        <v>Liquid Management - Brooklyn</v>
      </c>
      <c r="C79" s="22">
        <f>VLOOKUP($A79,'5.0 Calc│Forecast Projects'!$A$12:$P$1000,12,FALSE)</f>
        <v>0.29272039631656926</v>
      </c>
      <c r="D79" s="22">
        <f>VLOOKUP($A79,'5.0 Calc│Forecast Projects'!$A$12:$P$1000,13,FALSE)</f>
        <v>0.55050832517015302</v>
      </c>
      <c r="E79" s="22">
        <f>VLOOKUP($A79,'5.0 Calc│Forecast Projects'!$A$12:$P$1000,14,FALSE)</f>
        <v>0.15677127851327788</v>
      </c>
      <c r="F79" s="22">
        <f>VLOOKUP($A79,'5.0 Calc│Forecast Projects'!$A$12:$P$1000,15,FALSE)</f>
        <v>0</v>
      </c>
      <c r="G79" s="26">
        <f>$C79*(1+'3.2 Input│Other'!L$38)+$D79*(1+'3.2 Input│Other'!L$39)+$E79*(1+'3.2 Input│Other'!L$40)+$F79*(1+'3.2 Input│Other'!L$41)</f>
        <v>1</v>
      </c>
      <c r="H79" s="26">
        <f>$C79*(1+'3.2 Input│Other'!M$38)+$D79*(1+'3.2 Input│Other'!M$39)+$E79*(1+'3.2 Input│Other'!M$40)+$F79*(1+'3.2 Input│Other'!M$41)</f>
        <v>1</v>
      </c>
      <c r="I79" s="26">
        <f>$C79*(1+'3.2 Input│Other'!N$38)+$D79*(1+'3.2 Input│Other'!N$39)+$E79*(1+'3.2 Input│Other'!N$40)+$F79*(1+'3.2 Input│Other'!N$41)</f>
        <v>1</v>
      </c>
      <c r="J79" s="26">
        <f>$C79*(1+'3.2 Input│Other'!O$38)+$D79*(1+'3.2 Input│Other'!O$39)+$E79*(1+'3.2 Input│Other'!O$40)+$F79*(1+'3.2 Input│Other'!O$41)</f>
        <v>1</v>
      </c>
      <c r="K79" s="26">
        <f>$C79*(1+'3.2 Input│Other'!P$38)+$D79*(1+'3.2 Input│Other'!P$39)+$E79*(1+'3.2 Input│Other'!P$40)+$F79*(1+'3.2 Input│Other'!P$41)</f>
        <v>1</v>
      </c>
      <c r="M79" s="53">
        <f t="shared" si="1"/>
        <v>1</v>
      </c>
    </row>
    <row r="80" spans="1:13" x14ac:dyDescent="0.25">
      <c r="A80" s="7">
        <f>'5.0 Calc│Forecast Projects'!A80</f>
        <v>68</v>
      </c>
      <c r="B80" s="7" t="str">
        <f>'5.3 Calc│Forecast $2017'!B80</f>
        <v>Liquid Management - Pakenham</v>
      </c>
      <c r="C80" s="22">
        <f>VLOOKUP($A80,'5.0 Calc│Forecast Projects'!$A$12:$P$1000,12,FALSE)</f>
        <v>0.29272039631656926</v>
      </c>
      <c r="D80" s="22">
        <f>VLOOKUP($A80,'5.0 Calc│Forecast Projects'!$A$12:$P$1000,13,FALSE)</f>
        <v>0.55050832517015302</v>
      </c>
      <c r="E80" s="22">
        <f>VLOOKUP($A80,'5.0 Calc│Forecast Projects'!$A$12:$P$1000,14,FALSE)</f>
        <v>0.15677127851327788</v>
      </c>
      <c r="F80" s="22">
        <f>VLOOKUP($A80,'5.0 Calc│Forecast Projects'!$A$12:$P$1000,15,FALSE)</f>
        <v>0</v>
      </c>
      <c r="G80" s="26">
        <f>$C80*(1+'3.2 Input│Other'!L$38)+$D80*(1+'3.2 Input│Other'!L$39)+$E80*(1+'3.2 Input│Other'!L$40)+$F80*(1+'3.2 Input│Other'!L$41)</f>
        <v>1</v>
      </c>
      <c r="H80" s="26">
        <f>$C80*(1+'3.2 Input│Other'!M$38)+$D80*(1+'3.2 Input│Other'!M$39)+$E80*(1+'3.2 Input│Other'!M$40)+$F80*(1+'3.2 Input│Other'!M$41)</f>
        <v>1</v>
      </c>
      <c r="I80" s="26">
        <f>$C80*(1+'3.2 Input│Other'!N$38)+$D80*(1+'3.2 Input│Other'!N$39)+$E80*(1+'3.2 Input│Other'!N$40)+$F80*(1+'3.2 Input│Other'!N$41)</f>
        <v>1</v>
      </c>
      <c r="J80" s="26">
        <f>$C80*(1+'3.2 Input│Other'!O$38)+$D80*(1+'3.2 Input│Other'!O$39)+$E80*(1+'3.2 Input│Other'!O$40)+$F80*(1+'3.2 Input│Other'!O$41)</f>
        <v>1</v>
      </c>
      <c r="K80" s="26">
        <f>$C80*(1+'3.2 Input│Other'!P$38)+$D80*(1+'3.2 Input│Other'!P$39)+$E80*(1+'3.2 Input│Other'!P$40)+$F80*(1+'3.2 Input│Other'!P$41)</f>
        <v>1</v>
      </c>
      <c r="M80" s="53">
        <f t="shared" si="1"/>
        <v>1</v>
      </c>
    </row>
    <row r="81" spans="1:13" x14ac:dyDescent="0.25">
      <c r="A81" s="7">
        <f>'5.0 Calc│Forecast Projects'!A81</f>
        <v>69</v>
      </c>
      <c r="B81" s="7" t="str">
        <f>'5.3 Calc│Forecast $2017'!B81</f>
        <v>RTU replacement</v>
      </c>
      <c r="C81" s="22">
        <f>VLOOKUP($A81,'5.0 Calc│Forecast Projects'!$A$12:$P$1000,12,FALSE)</f>
        <v>0.71473587302590169</v>
      </c>
      <c r="D81" s="22">
        <f>VLOOKUP($A81,'5.0 Calc│Forecast Projects'!$A$12:$P$1000,13,FALSE)</f>
        <v>0.1649341008220192</v>
      </c>
      <c r="E81" s="22">
        <f>VLOOKUP($A81,'5.0 Calc│Forecast Projects'!$A$12:$P$1000,14,FALSE)</f>
        <v>9.837491566574981E-2</v>
      </c>
      <c r="F81" s="22">
        <f>VLOOKUP($A81,'5.0 Calc│Forecast Projects'!$A$12:$P$1000,15,FALSE)</f>
        <v>2.195511048632939E-2</v>
      </c>
      <c r="G81" s="26">
        <f>$C81*(1+'3.2 Input│Other'!L$38)+$D81*(1+'3.2 Input│Other'!L$39)+$E81*(1+'3.2 Input│Other'!L$40)+$F81*(1+'3.2 Input│Other'!L$41)</f>
        <v>1.0000000000000002</v>
      </c>
      <c r="H81" s="26">
        <f>$C81*(1+'3.2 Input│Other'!M$38)+$D81*(1+'3.2 Input│Other'!M$39)+$E81*(1+'3.2 Input│Other'!M$40)+$F81*(1+'3.2 Input│Other'!M$41)</f>
        <v>1.0000000000000002</v>
      </c>
      <c r="I81" s="26">
        <f>$C81*(1+'3.2 Input│Other'!N$38)+$D81*(1+'3.2 Input│Other'!N$39)+$E81*(1+'3.2 Input│Other'!N$40)+$F81*(1+'3.2 Input│Other'!N$41)</f>
        <v>1.0000000000000002</v>
      </c>
      <c r="J81" s="26">
        <f>$C81*(1+'3.2 Input│Other'!O$38)+$D81*(1+'3.2 Input│Other'!O$39)+$E81*(1+'3.2 Input│Other'!O$40)+$F81*(1+'3.2 Input│Other'!O$41)</f>
        <v>1.0000000000000002</v>
      </c>
      <c r="K81" s="26">
        <f>$C81*(1+'3.2 Input│Other'!P$38)+$D81*(1+'3.2 Input│Other'!P$39)+$E81*(1+'3.2 Input│Other'!P$40)+$F81*(1+'3.2 Input│Other'!P$41)</f>
        <v>1.0000000000000002</v>
      </c>
      <c r="M81" s="53">
        <f t="shared" si="1"/>
        <v>1.0000000000000002</v>
      </c>
    </row>
    <row r="82" spans="1:13" x14ac:dyDescent="0.25">
      <c r="A82" s="7">
        <f>'5.0 Calc│Forecast Projects'!A82</f>
        <v>70</v>
      </c>
      <c r="B82" s="7" t="str">
        <f>'5.3 Calc│Forecast $2017'!B82</f>
        <v>Pipe Support replacement</v>
      </c>
      <c r="C82" s="22">
        <f>VLOOKUP($A82,'5.0 Calc│Forecast Projects'!$A$12:$P$1000,12,FALSE)</f>
        <v>0.2857142857142857</v>
      </c>
      <c r="D82" s="22">
        <f>VLOOKUP($A82,'5.0 Calc│Forecast Projects'!$A$12:$P$1000,13,FALSE)</f>
        <v>0.71428571428571419</v>
      </c>
      <c r="E82" s="22">
        <f>VLOOKUP($A82,'5.0 Calc│Forecast Projects'!$A$12:$P$1000,14,FALSE)</f>
        <v>0</v>
      </c>
      <c r="F82" s="22">
        <f>VLOOKUP($A82,'5.0 Calc│Forecast Projects'!$A$12:$P$1000,15,FALSE)</f>
        <v>0</v>
      </c>
      <c r="G82" s="26">
        <f>$C82*(1+'3.2 Input│Other'!L$38)+$D82*(1+'3.2 Input│Other'!L$39)+$E82*(1+'3.2 Input│Other'!L$40)+$F82*(1+'3.2 Input│Other'!L$41)</f>
        <v>0.99999999999999989</v>
      </c>
      <c r="H82" s="26">
        <f>$C82*(1+'3.2 Input│Other'!M$38)+$D82*(1+'3.2 Input│Other'!M$39)+$E82*(1+'3.2 Input│Other'!M$40)+$F82*(1+'3.2 Input│Other'!M$41)</f>
        <v>0.99999999999999989</v>
      </c>
      <c r="I82" s="26">
        <f>$C82*(1+'3.2 Input│Other'!N$38)+$D82*(1+'3.2 Input│Other'!N$39)+$E82*(1+'3.2 Input│Other'!N$40)+$F82*(1+'3.2 Input│Other'!N$41)</f>
        <v>0.99999999999999989</v>
      </c>
      <c r="J82" s="26">
        <f>$C82*(1+'3.2 Input│Other'!O$38)+$D82*(1+'3.2 Input│Other'!O$39)+$E82*(1+'3.2 Input│Other'!O$40)+$F82*(1+'3.2 Input│Other'!O$41)</f>
        <v>0.99999999999999989</v>
      </c>
      <c r="K82" s="26">
        <f>$C82*(1+'3.2 Input│Other'!P$38)+$D82*(1+'3.2 Input│Other'!P$39)+$E82*(1+'3.2 Input│Other'!P$40)+$F82*(1+'3.2 Input│Other'!P$41)</f>
        <v>0.99999999999999989</v>
      </c>
      <c r="M82" s="53">
        <f t="shared" si="1"/>
        <v>0.99999999999999989</v>
      </c>
    </row>
    <row r="83" spans="1:13" x14ac:dyDescent="0.25">
      <c r="A83" s="7">
        <f>'5.0 Calc│Forecast Projects'!A83</f>
        <v>71</v>
      </c>
      <c r="B83" s="7" t="str">
        <f>'5.3 Calc│Forecast $2017'!B83</f>
        <v>HMI upgrade to CLEAR SCADA at BCS, SCS and WCS &amp; CG, Longford</v>
      </c>
      <c r="C83" s="22">
        <f>VLOOKUP($A83,'5.0 Calc│Forecast Projects'!$A$12:$P$1000,12,FALSE)</f>
        <v>0.58508403361344541</v>
      </c>
      <c r="D83" s="22">
        <f>VLOOKUP($A83,'5.0 Calc│Forecast Projects'!$A$12:$P$1000,13,FALSE)</f>
        <v>1.3130252100840336E-2</v>
      </c>
      <c r="E83" s="22">
        <f>VLOOKUP($A83,'5.0 Calc│Forecast Projects'!$A$12:$P$1000,14,FALSE)</f>
        <v>0.35451680672268909</v>
      </c>
      <c r="F83" s="22">
        <f>VLOOKUP($A83,'5.0 Calc│Forecast Projects'!$A$12:$P$1000,15,FALSE)</f>
        <v>4.7268907563025209E-2</v>
      </c>
      <c r="G83" s="26">
        <f>$C83*(1+'3.2 Input│Other'!L$38)+$D83*(1+'3.2 Input│Other'!L$39)+$E83*(1+'3.2 Input│Other'!L$40)+$F83*(1+'3.2 Input│Other'!L$41)</f>
        <v>1</v>
      </c>
      <c r="H83" s="26">
        <f>$C83*(1+'3.2 Input│Other'!M$38)+$D83*(1+'3.2 Input│Other'!M$39)+$E83*(1+'3.2 Input│Other'!M$40)+$F83*(1+'3.2 Input│Other'!M$41)</f>
        <v>1</v>
      </c>
      <c r="I83" s="26">
        <f>$C83*(1+'3.2 Input│Other'!N$38)+$D83*(1+'3.2 Input│Other'!N$39)+$E83*(1+'3.2 Input│Other'!N$40)+$F83*(1+'3.2 Input│Other'!N$41)</f>
        <v>1</v>
      </c>
      <c r="J83" s="26">
        <f>$C83*(1+'3.2 Input│Other'!O$38)+$D83*(1+'3.2 Input│Other'!O$39)+$E83*(1+'3.2 Input│Other'!O$40)+$F83*(1+'3.2 Input│Other'!O$41)</f>
        <v>1</v>
      </c>
      <c r="K83" s="26">
        <f>$C83*(1+'3.2 Input│Other'!P$38)+$D83*(1+'3.2 Input│Other'!P$39)+$E83*(1+'3.2 Input│Other'!P$40)+$F83*(1+'3.2 Input│Other'!P$41)</f>
        <v>1</v>
      </c>
      <c r="M83" s="53">
        <f t="shared" si="1"/>
        <v>1</v>
      </c>
    </row>
    <row r="84" spans="1:13" x14ac:dyDescent="0.25">
      <c r="A84" s="7">
        <f>'5.0 Calc│Forecast Projects'!A84</f>
        <v>72</v>
      </c>
      <c r="B84" s="7" t="str">
        <f>'5.3 Calc│Forecast $2017'!B84</f>
        <v>BCS Unit 12 Inlet Filter Replacement/Augmentation</v>
      </c>
      <c r="C84" s="22">
        <f>VLOOKUP($A84,'5.0 Calc│Forecast Projects'!$A$12:$P$1000,12,FALSE)</f>
        <v>0.23664122137404581</v>
      </c>
      <c r="D84" s="22">
        <f>VLOOKUP($A84,'5.0 Calc│Forecast Projects'!$A$12:$P$1000,13,FALSE)</f>
        <v>0.39826689579500335</v>
      </c>
      <c r="E84" s="22">
        <f>VLOOKUP($A84,'5.0 Calc│Forecast Projects'!$A$12:$P$1000,14,FALSE)</f>
        <v>0.36509188283095079</v>
      </c>
      <c r="F84" s="22">
        <f>VLOOKUP($A84,'5.0 Calc│Forecast Projects'!$A$12:$P$1000,15,FALSE)</f>
        <v>0</v>
      </c>
      <c r="G84" s="26">
        <f>$C84*(1+'3.2 Input│Other'!L$38)+$D84*(1+'3.2 Input│Other'!L$39)+$E84*(1+'3.2 Input│Other'!L$40)+$F84*(1+'3.2 Input│Other'!L$41)</f>
        <v>1</v>
      </c>
      <c r="H84" s="26">
        <f>$C84*(1+'3.2 Input│Other'!M$38)+$D84*(1+'3.2 Input│Other'!M$39)+$E84*(1+'3.2 Input│Other'!M$40)+$F84*(1+'3.2 Input│Other'!M$41)</f>
        <v>1</v>
      </c>
      <c r="I84" s="26">
        <f>$C84*(1+'3.2 Input│Other'!N$38)+$D84*(1+'3.2 Input│Other'!N$39)+$E84*(1+'3.2 Input│Other'!N$40)+$F84*(1+'3.2 Input│Other'!N$41)</f>
        <v>1</v>
      </c>
      <c r="J84" s="26">
        <f>$C84*(1+'3.2 Input│Other'!O$38)+$D84*(1+'3.2 Input│Other'!O$39)+$E84*(1+'3.2 Input│Other'!O$40)+$F84*(1+'3.2 Input│Other'!O$41)</f>
        <v>1</v>
      </c>
      <c r="K84" s="26">
        <f>$C84*(1+'3.2 Input│Other'!P$38)+$D84*(1+'3.2 Input│Other'!P$39)+$E84*(1+'3.2 Input│Other'!P$40)+$F84*(1+'3.2 Input│Other'!P$41)</f>
        <v>1</v>
      </c>
      <c r="M84" s="53">
        <f t="shared" si="1"/>
        <v>1</v>
      </c>
    </row>
    <row r="85" spans="1:13" x14ac:dyDescent="0.25">
      <c r="A85" s="7">
        <f>'5.0 Calc│Forecast Projects'!A85</f>
        <v>73</v>
      </c>
      <c r="B85" s="7" t="str">
        <f>'5.3 Calc│Forecast $2017'!B85</f>
        <v>Coogee decommissioning</v>
      </c>
      <c r="C85" s="22">
        <f>VLOOKUP($A85,'5.0 Calc│Forecast Projects'!$A$12:$P$1000,12,FALSE)</f>
        <v>0.21875</v>
      </c>
      <c r="D85" s="22">
        <f>VLOOKUP($A85,'5.0 Calc│Forecast Projects'!$A$12:$P$1000,13,FALSE)</f>
        <v>0.78118234520040608</v>
      </c>
      <c r="E85" s="22">
        <f>VLOOKUP($A85,'5.0 Calc│Forecast Projects'!$A$12:$P$1000,14,FALSE)</f>
        <v>6.765479959385471E-5</v>
      </c>
      <c r="F85" s="22">
        <f>VLOOKUP($A85,'5.0 Calc│Forecast Projects'!$A$12:$P$1000,15,FALSE)</f>
        <v>0</v>
      </c>
      <c r="G85" s="26">
        <f>$C85*(1+'3.2 Input│Other'!L$38)+$D85*(1+'3.2 Input│Other'!L$39)+$E85*(1+'3.2 Input│Other'!L$40)+$F85*(1+'3.2 Input│Other'!L$41)</f>
        <v>0.99999999999999989</v>
      </c>
      <c r="H85" s="26">
        <f>$C85*(1+'3.2 Input│Other'!M$38)+$D85*(1+'3.2 Input│Other'!M$39)+$E85*(1+'3.2 Input│Other'!M$40)+$F85*(1+'3.2 Input│Other'!M$41)</f>
        <v>0.99999999999999989</v>
      </c>
      <c r="I85" s="26">
        <f>$C85*(1+'3.2 Input│Other'!N$38)+$D85*(1+'3.2 Input│Other'!N$39)+$E85*(1+'3.2 Input│Other'!N$40)+$F85*(1+'3.2 Input│Other'!N$41)</f>
        <v>0.99999999999999989</v>
      </c>
      <c r="J85" s="26">
        <f>$C85*(1+'3.2 Input│Other'!O$38)+$D85*(1+'3.2 Input│Other'!O$39)+$E85*(1+'3.2 Input│Other'!O$40)+$F85*(1+'3.2 Input│Other'!O$41)</f>
        <v>0.99999999999999989</v>
      </c>
      <c r="K85" s="26">
        <f>$C85*(1+'3.2 Input│Other'!P$38)+$D85*(1+'3.2 Input│Other'!P$39)+$E85*(1+'3.2 Input│Other'!P$40)+$F85*(1+'3.2 Input│Other'!P$41)</f>
        <v>0.99999999999999989</v>
      </c>
      <c r="M85" s="53">
        <f t="shared" si="1"/>
        <v>0.99999999999999989</v>
      </c>
    </row>
    <row r="86" spans="1:13" x14ac:dyDescent="0.25">
      <c r="A86" s="7">
        <f>'5.0 Calc│Forecast Projects'!A86</f>
        <v>74</v>
      </c>
      <c r="B86" s="7" t="str">
        <f>'5.3 Calc│Forecast $2017'!B86</f>
        <v>Compressor Type B Compliance</v>
      </c>
      <c r="C86" s="22">
        <f>VLOOKUP($A86,'5.0 Calc│Forecast Projects'!$A$12:$P$1000,12,FALSE)</f>
        <v>0.33446395495281578</v>
      </c>
      <c r="D86" s="22">
        <f>VLOOKUP($A86,'5.0 Calc│Forecast Projects'!$A$12:$P$1000,13,FALSE)</f>
        <v>0.30503527755401083</v>
      </c>
      <c r="E86" s="22">
        <f>VLOOKUP($A86,'5.0 Calc│Forecast Projects'!$A$12:$P$1000,14,FALSE)</f>
        <v>0.36050076749317345</v>
      </c>
      <c r="F86" s="22">
        <f>VLOOKUP($A86,'5.0 Calc│Forecast Projects'!$A$12:$P$1000,15,FALSE)</f>
        <v>0</v>
      </c>
      <c r="G86" s="26">
        <f>$C86*(1+'3.2 Input│Other'!L$38)+$D86*(1+'3.2 Input│Other'!L$39)+$E86*(1+'3.2 Input│Other'!L$40)+$F86*(1+'3.2 Input│Other'!L$41)</f>
        <v>1</v>
      </c>
      <c r="H86" s="26">
        <f>$C86*(1+'3.2 Input│Other'!M$38)+$D86*(1+'3.2 Input│Other'!M$39)+$E86*(1+'3.2 Input│Other'!M$40)+$F86*(1+'3.2 Input│Other'!M$41)</f>
        <v>1</v>
      </c>
      <c r="I86" s="26">
        <f>$C86*(1+'3.2 Input│Other'!N$38)+$D86*(1+'3.2 Input│Other'!N$39)+$E86*(1+'3.2 Input│Other'!N$40)+$F86*(1+'3.2 Input│Other'!N$41)</f>
        <v>1</v>
      </c>
      <c r="J86" s="26">
        <f>$C86*(1+'3.2 Input│Other'!O$38)+$D86*(1+'3.2 Input│Other'!O$39)+$E86*(1+'3.2 Input│Other'!O$40)+$F86*(1+'3.2 Input│Other'!O$41)</f>
        <v>1</v>
      </c>
      <c r="K86" s="26">
        <f>$C86*(1+'3.2 Input│Other'!P$38)+$D86*(1+'3.2 Input│Other'!P$39)+$E86*(1+'3.2 Input│Other'!P$40)+$F86*(1+'3.2 Input│Other'!P$41)</f>
        <v>1</v>
      </c>
      <c r="M86" s="53">
        <f t="shared" si="1"/>
        <v>1</v>
      </c>
    </row>
    <row r="87" spans="1:13" x14ac:dyDescent="0.25">
      <c r="A87" s="7">
        <f>'5.0 Calc│Forecast Projects'!A87</f>
        <v>75</v>
      </c>
      <c r="B87" s="7" t="str">
        <f>'5.3 Calc│Forecast $2017'!B87</f>
        <v>Dandenong LNG Isolation Valve Upgrade</v>
      </c>
      <c r="C87" s="22">
        <f>VLOOKUP($A87,'5.0 Calc│Forecast Projects'!$A$12:$P$1000,12,FALSE)</f>
        <v>0.29397286809164191</v>
      </c>
      <c r="D87" s="22">
        <f>VLOOKUP($A87,'5.0 Calc│Forecast Projects'!$A$12:$P$1000,13,FALSE)</f>
        <v>0.409650338401576</v>
      </c>
      <c r="E87" s="22">
        <f>VLOOKUP($A87,'5.0 Calc│Forecast Projects'!$A$12:$P$1000,14,FALSE)</f>
        <v>0.29637679350678203</v>
      </c>
      <c r="F87" s="22">
        <f>VLOOKUP($A87,'5.0 Calc│Forecast Projects'!$A$12:$P$1000,15,FALSE)</f>
        <v>0</v>
      </c>
      <c r="G87" s="26">
        <f>$C87*(1+'3.2 Input│Other'!L$38)+$D87*(1+'3.2 Input│Other'!L$39)+$E87*(1+'3.2 Input│Other'!L$40)+$F87*(1+'3.2 Input│Other'!L$41)</f>
        <v>1</v>
      </c>
      <c r="H87" s="26">
        <f>$C87*(1+'3.2 Input│Other'!M$38)+$D87*(1+'3.2 Input│Other'!M$39)+$E87*(1+'3.2 Input│Other'!M$40)+$F87*(1+'3.2 Input│Other'!M$41)</f>
        <v>1</v>
      </c>
      <c r="I87" s="26">
        <f>$C87*(1+'3.2 Input│Other'!N$38)+$D87*(1+'3.2 Input│Other'!N$39)+$E87*(1+'3.2 Input│Other'!N$40)+$F87*(1+'3.2 Input│Other'!N$41)</f>
        <v>1</v>
      </c>
      <c r="J87" s="26">
        <f>$C87*(1+'3.2 Input│Other'!O$38)+$D87*(1+'3.2 Input│Other'!O$39)+$E87*(1+'3.2 Input│Other'!O$40)+$F87*(1+'3.2 Input│Other'!O$41)</f>
        <v>1</v>
      </c>
      <c r="K87" s="26">
        <f>$C87*(1+'3.2 Input│Other'!P$38)+$D87*(1+'3.2 Input│Other'!P$39)+$E87*(1+'3.2 Input│Other'!P$40)+$F87*(1+'3.2 Input│Other'!P$41)</f>
        <v>1</v>
      </c>
      <c r="M87" s="53">
        <f t="shared" si="1"/>
        <v>1</v>
      </c>
    </row>
    <row r="88" spans="1:13" x14ac:dyDescent="0.25">
      <c r="A88" s="7">
        <f>'5.0 Calc│Forecast Projects'!A88</f>
        <v>76</v>
      </c>
      <c r="B88" s="7" t="str">
        <f>'5.3 Calc│Forecast $2017'!B88</f>
        <v>Morwell-Dandenong Fatigue Crack Detection from High Loads</v>
      </c>
      <c r="C88" s="22">
        <f>VLOOKUP($A88,'5.0 Calc│Forecast Projects'!$A$12:$P$1000,12,FALSE)</f>
        <v>0.2555552999631947</v>
      </c>
      <c r="D88" s="22">
        <f>VLOOKUP($A88,'5.0 Calc│Forecast Projects'!$A$12:$P$1000,13,FALSE)</f>
        <v>0.67791145258250518</v>
      </c>
      <c r="E88" s="22">
        <f>VLOOKUP($A88,'5.0 Calc│Forecast Projects'!$A$12:$P$1000,14,FALSE)</f>
        <v>6.6533247454300087E-2</v>
      </c>
      <c r="F88" s="22">
        <f>VLOOKUP($A88,'5.0 Calc│Forecast Projects'!$A$12:$P$1000,15,FALSE)</f>
        <v>0</v>
      </c>
      <c r="G88" s="26">
        <f>$C88*(1+'3.2 Input│Other'!L$38)+$D88*(1+'3.2 Input│Other'!L$39)+$E88*(1+'3.2 Input│Other'!L$40)+$F88*(1+'3.2 Input│Other'!L$41)</f>
        <v>1</v>
      </c>
      <c r="H88" s="26">
        <f>$C88*(1+'3.2 Input│Other'!M$38)+$D88*(1+'3.2 Input│Other'!M$39)+$E88*(1+'3.2 Input│Other'!M$40)+$F88*(1+'3.2 Input│Other'!M$41)</f>
        <v>1</v>
      </c>
      <c r="I88" s="26">
        <f>$C88*(1+'3.2 Input│Other'!N$38)+$D88*(1+'3.2 Input│Other'!N$39)+$E88*(1+'3.2 Input│Other'!N$40)+$F88*(1+'3.2 Input│Other'!N$41)</f>
        <v>1</v>
      </c>
      <c r="J88" s="26">
        <f>$C88*(1+'3.2 Input│Other'!O$38)+$D88*(1+'3.2 Input│Other'!O$39)+$E88*(1+'3.2 Input│Other'!O$40)+$F88*(1+'3.2 Input│Other'!O$41)</f>
        <v>1</v>
      </c>
      <c r="K88" s="26">
        <f>$C88*(1+'3.2 Input│Other'!P$38)+$D88*(1+'3.2 Input│Other'!P$39)+$E88*(1+'3.2 Input│Other'!P$40)+$F88*(1+'3.2 Input│Other'!P$41)</f>
        <v>1</v>
      </c>
      <c r="M88" s="53">
        <f t="shared" si="1"/>
        <v>1</v>
      </c>
    </row>
    <row r="89" spans="1:13" x14ac:dyDescent="0.25">
      <c r="A89" s="7">
        <f>'5.0 Calc│Forecast Projects'!A89</f>
        <v>77</v>
      </c>
      <c r="B89" s="7" t="str">
        <f>'5.3 Calc│Forecast $2017'!B89</f>
        <v>Unibolt Enclosure Replacement</v>
      </c>
      <c r="C89" s="22">
        <f>VLOOKUP($A89,'5.0 Calc│Forecast Projects'!$A$12:$P$1000,12,FALSE)</f>
        <v>0.2857142857142857</v>
      </c>
      <c r="D89" s="22">
        <f>VLOOKUP($A89,'5.0 Calc│Forecast Projects'!$A$12:$P$1000,13,FALSE)</f>
        <v>0.60183519251529327</v>
      </c>
      <c r="E89" s="22">
        <f>VLOOKUP($A89,'5.0 Calc│Forecast Projects'!$A$12:$P$1000,14,FALSE)</f>
        <v>0.11245052177042102</v>
      </c>
      <c r="F89" s="22">
        <f>VLOOKUP($A89,'5.0 Calc│Forecast Projects'!$A$12:$P$1000,15,FALSE)</f>
        <v>0</v>
      </c>
      <c r="G89" s="26">
        <f>$C89*(1+'3.2 Input│Other'!L$38)+$D89*(1+'3.2 Input│Other'!L$39)+$E89*(1+'3.2 Input│Other'!L$40)+$F89*(1+'3.2 Input│Other'!L$41)</f>
        <v>1</v>
      </c>
      <c r="H89" s="26">
        <f>$C89*(1+'3.2 Input│Other'!M$38)+$D89*(1+'3.2 Input│Other'!M$39)+$E89*(1+'3.2 Input│Other'!M$40)+$F89*(1+'3.2 Input│Other'!M$41)</f>
        <v>1</v>
      </c>
      <c r="I89" s="26">
        <f>$C89*(1+'3.2 Input│Other'!N$38)+$D89*(1+'3.2 Input│Other'!N$39)+$E89*(1+'3.2 Input│Other'!N$40)+$F89*(1+'3.2 Input│Other'!N$41)</f>
        <v>1</v>
      </c>
      <c r="J89" s="26">
        <f>$C89*(1+'3.2 Input│Other'!O$38)+$D89*(1+'3.2 Input│Other'!O$39)+$E89*(1+'3.2 Input│Other'!O$40)+$F89*(1+'3.2 Input│Other'!O$41)</f>
        <v>1</v>
      </c>
      <c r="K89" s="26">
        <f>$C89*(1+'3.2 Input│Other'!P$38)+$D89*(1+'3.2 Input│Other'!P$39)+$E89*(1+'3.2 Input│Other'!P$40)+$F89*(1+'3.2 Input│Other'!P$41)</f>
        <v>1</v>
      </c>
      <c r="M89" s="53">
        <f t="shared" si="1"/>
        <v>1</v>
      </c>
    </row>
    <row r="90" spans="1:13" x14ac:dyDescent="0.25">
      <c r="A90" s="7">
        <f>'5.0 Calc│Forecast Projects'!A90</f>
        <v>78</v>
      </c>
      <c r="B90" s="7" t="str">
        <f>'5.3 Calc│Forecast $2017'!B90</f>
        <v>WAN Upgrade (Satellite project)</v>
      </c>
      <c r="C90" s="22">
        <f>VLOOKUP($A90,'5.0 Calc│Forecast Projects'!$A$12:$P$1000,12,FALSE)</f>
        <v>0.46565246301151131</v>
      </c>
      <c r="D90" s="22">
        <f>VLOOKUP($A90,'5.0 Calc│Forecast Projects'!$A$12:$P$1000,13,FALSE)</f>
        <v>0.18195044367432409</v>
      </c>
      <c r="E90" s="22">
        <f>VLOOKUP($A90,'5.0 Calc│Forecast Projects'!$A$12:$P$1000,14,FALSE)</f>
        <v>0.29885154669535091</v>
      </c>
      <c r="F90" s="22">
        <f>VLOOKUP($A90,'5.0 Calc│Forecast Projects'!$A$12:$P$1000,15,FALSE)</f>
        <v>5.3545546618813819E-2</v>
      </c>
      <c r="G90" s="26">
        <f>$C90*(1+'3.2 Input│Other'!L$38)+$D90*(1+'3.2 Input│Other'!L$39)+$E90*(1+'3.2 Input│Other'!L$40)+$F90*(1+'3.2 Input│Other'!L$41)</f>
        <v>1</v>
      </c>
      <c r="H90" s="26">
        <f>$C90*(1+'3.2 Input│Other'!M$38)+$D90*(1+'3.2 Input│Other'!M$39)+$E90*(1+'3.2 Input│Other'!M$40)+$F90*(1+'3.2 Input│Other'!M$41)</f>
        <v>1</v>
      </c>
      <c r="I90" s="26">
        <f>$C90*(1+'3.2 Input│Other'!N$38)+$D90*(1+'3.2 Input│Other'!N$39)+$E90*(1+'3.2 Input│Other'!N$40)+$F90*(1+'3.2 Input│Other'!N$41)</f>
        <v>1</v>
      </c>
      <c r="J90" s="26">
        <f>$C90*(1+'3.2 Input│Other'!O$38)+$D90*(1+'3.2 Input│Other'!O$39)+$E90*(1+'3.2 Input│Other'!O$40)+$F90*(1+'3.2 Input│Other'!O$41)</f>
        <v>1</v>
      </c>
      <c r="K90" s="26">
        <f>$C90*(1+'3.2 Input│Other'!P$38)+$D90*(1+'3.2 Input│Other'!P$39)+$E90*(1+'3.2 Input│Other'!P$40)+$F90*(1+'3.2 Input│Other'!P$41)</f>
        <v>1</v>
      </c>
      <c r="M90" s="53">
        <f t="shared" si="1"/>
        <v>1</v>
      </c>
    </row>
    <row r="91" spans="1:13" x14ac:dyDescent="0.25">
      <c r="A91" s="7">
        <f>'5.0 Calc│Forecast Projects'!A91</f>
        <v>79</v>
      </c>
      <c r="B91" s="7" t="str">
        <f>'5.3 Calc│Forecast $2017'!B91</f>
        <v>Warragul Looping 6" (Southern Route)</v>
      </c>
      <c r="C91" s="22">
        <f>VLOOKUP($A91,'5.0 Calc│Forecast Projects'!$A$12:$P$1000,12,FALSE)</f>
        <v>0.24174028459773861</v>
      </c>
      <c r="D91" s="22">
        <f>VLOOKUP($A91,'5.0 Calc│Forecast Projects'!$A$12:$P$1000,13,FALSE)</f>
        <v>0.50411913533787078</v>
      </c>
      <c r="E91" s="22">
        <f>VLOOKUP($A91,'5.0 Calc│Forecast Projects'!$A$12:$P$1000,14,FALSE)</f>
        <v>0.25414058006439066</v>
      </c>
      <c r="F91" s="22">
        <f>VLOOKUP($A91,'5.0 Calc│Forecast Projects'!$A$12:$P$1000,15,FALSE)</f>
        <v>0</v>
      </c>
      <c r="G91" s="26">
        <f>$C91*(1+'3.2 Input│Other'!L$38)+$D91*(1+'3.2 Input│Other'!L$39)+$E91*(1+'3.2 Input│Other'!L$40)+$F91*(1+'3.2 Input│Other'!L$41)</f>
        <v>1</v>
      </c>
      <c r="H91" s="26">
        <f>$C91*(1+'3.2 Input│Other'!M$38)+$D91*(1+'3.2 Input│Other'!M$39)+$E91*(1+'3.2 Input│Other'!M$40)+$F91*(1+'3.2 Input│Other'!M$41)</f>
        <v>1</v>
      </c>
      <c r="I91" s="26">
        <f>$C91*(1+'3.2 Input│Other'!N$38)+$D91*(1+'3.2 Input│Other'!N$39)+$E91*(1+'3.2 Input│Other'!N$40)+$F91*(1+'3.2 Input│Other'!N$41)</f>
        <v>1</v>
      </c>
      <c r="J91" s="26">
        <f>$C91*(1+'3.2 Input│Other'!O$38)+$D91*(1+'3.2 Input│Other'!O$39)+$E91*(1+'3.2 Input│Other'!O$40)+$F91*(1+'3.2 Input│Other'!O$41)</f>
        <v>1</v>
      </c>
      <c r="K91" s="26">
        <f>$C91*(1+'3.2 Input│Other'!P$38)+$D91*(1+'3.2 Input│Other'!P$39)+$E91*(1+'3.2 Input│Other'!P$40)+$F91*(1+'3.2 Input│Other'!P$41)</f>
        <v>1</v>
      </c>
      <c r="M91" s="53">
        <f t="shared" si="1"/>
        <v>1</v>
      </c>
    </row>
    <row r="92" spans="1:13" x14ac:dyDescent="0.25">
      <c r="A92" s="7">
        <f>'5.0 Calc│Forecast Projects'!A92</f>
        <v>80</v>
      </c>
      <c r="B92" s="7" t="str">
        <f>'5.3 Calc│Forecast $2017'!B92</f>
        <v>Angelsea Pipeline (Western Route)</v>
      </c>
      <c r="C92" s="22">
        <f>VLOOKUP($A92,'5.0 Calc│Forecast Projects'!$A$12:$P$1000,12,FALSE)</f>
        <v>0.22533283372089685</v>
      </c>
      <c r="D92" s="22">
        <f>VLOOKUP($A92,'5.0 Calc│Forecast Projects'!$A$12:$P$1000,13,FALSE)</f>
        <v>0.54188335698476697</v>
      </c>
      <c r="E92" s="22">
        <f>VLOOKUP($A92,'5.0 Calc│Forecast Projects'!$A$12:$P$1000,14,FALSE)</f>
        <v>0.14152555664867705</v>
      </c>
      <c r="F92" s="22">
        <f>VLOOKUP($A92,'5.0 Calc│Forecast Projects'!$A$12:$P$1000,15,FALSE)</f>
        <v>9.1258252645659121E-2</v>
      </c>
      <c r="G92" s="26">
        <f>$C92*(1+'3.2 Input│Other'!L$38)+$D92*(1+'3.2 Input│Other'!L$39)+$E92*(1+'3.2 Input│Other'!L$40)+$F92*(1+'3.2 Input│Other'!L$41)</f>
        <v>1</v>
      </c>
      <c r="H92" s="26">
        <f>$C92*(1+'3.2 Input│Other'!M$38)+$D92*(1+'3.2 Input│Other'!M$39)+$E92*(1+'3.2 Input│Other'!M$40)+$F92*(1+'3.2 Input│Other'!M$41)</f>
        <v>1</v>
      </c>
      <c r="I92" s="26">
        <f>$C92*(1+'3.2 Input│Other'!N$38)+$D92*(1+'3.2 Input│Other'!N$39)+$E92*(1+'3.2 Input│Other'!N$40)+$F92*(1+'3.2 Input│Other'!N$41)</f>
        <v>1</v>
      </c>
      <c r="J92" s="26">
        <f>$C92*(1+'3.2 Input│Other'!O$38)+$D92*(1+'3.2 Input│Other'!O$39)+$E92*(1+'3.2 Input│Other'!O$40)+$F92*(1+'3.2 Input│Other'!O$41)</f>
        <v>1</v>
      </c>
      <c r="K92" s="26">
        <f>$C92*(1+'3.2 Input│Other'!P$38)+$D92*(1+'3.2 Input│Other'!P$39)+$E92*(1+'3.2 Input│Other'!P$40)+$F92*(1+'3.2 Input│Other'!P$41)</f>
        <v>1</v>
      </c>
      <c r="M92" s="53">
        <f t="shared" si="1"/>
        <v>1</v>
      </c>
    </row>
    <row r="93" spans="1:13" x14ac:dyDescent="0.25">
      <c r="A93" s="7">
        <f>'5.0 Calc│Forecast Projects'!A93</f>
        <v>81</v>
      </c>
      <c r="B93" s="7" t="str">
        <f>'5.3 Calc│Forecast $2017'!B93</f>
        <v>BCS Reconfiguration (2B)</v>
      </c>
      <c r="C93" s="22">
        <f>VLOOKUP($A93,'5.0 Calc│Forecast Projects'!$A$12:$P$1000,12,FALSE)</f>
        <v>0.35125244925304444</v>
      </c>
      <c r="D93" s="22">
        <f>VLOOKUP($A93,'5.0 Calc│Forecast Projects'!$A$12:$P$1000,13,FALSE)</f>
        <v>0.37733619871313673</v>
      </c>
      <c r="E93" s="22">
        <f>VLOOKUP($A93,'5.0 Calc│Forecast Projects'!$A$12:$P$1000,14,FALSE)</f>
        <v>0.27141135203381878</v>
      </c>
      <c r="F93" s="22">
        <f>VLOOKUP($A93,'5.0 Calc│Forecast Projects'!$A$12:$P$1000,15,FALSE)</f>
        <v>0</v>
      </c>
      <c r="G93" s="26">
        <f>$C93*(1+'3.2 Input│Other'!L$38)+$D93*(1+'3.2 Input│Other'!L$39)+$E93*(1+'3.2 Input│Other'!L$40)+$F93*(1+'3.2 Input│Other'!L$41)</f>
        <v>1</v>
      </c>
      <c r="H93" s="26">
        <f>$C93*(1+'3.2 Input│Other'!M$38)+$D93*(1+'3.2 Input│Other'!M$39)+$E93*(1+'3.2 Input│Other'!M$40)+$F93*(1+'3.2 Input│Other'!M$41)</f>
        <v>1</v>
      </c>
      <c r="I93" s="26">
        <f>$C93*(1+'3.2 Input│Other'!N$38)+$D93*(1+'3.2 Input│Other'!N$39)+$E93*(1+'3.2 Input│Other'!N$40)+$F93*(1+'3.2 Input│Other'!N$41)</f>
        <v>1</v>
      </c>
      <c r="J93" s="26">
        <f>$C93*(1+'3.2 Input│Other'!O$38)+$D93*(1+'3.2 Input│Other'!O$39)+$E93*(1+'3.2 Input│Other'!O$40)+$F93*(1+'3.2 Input│Other'!O$41)</f>
        <v>1</v>
      </c>
      <c r="K93" s="26">
        <f>$C93*(1+'3.2 Input│Other'!P$38)+$D93*(1+'3.2 Input│Other'!P$39)+$E93*(1+'3.2 Input│Other'!P$40)+$F93*(1+'3.2 Input│Other'!P$41)</f>
        <v>1</v>
      </c>
      <c r="M93" s="53">
        <f t="shared" si="1"/>
        <v>1</v>
      </c>
    </row>
    <row r="94" spans="1:13" x14ac:dyDescent="0.25">
      <c r="A94" s="7">
        <f>'5.0 Calc│Forecast Projects'!A94</f>
        <v>82</v>
      </c>
      <c r="B94" s="7" t="str">
        <f>'5.3 Calc│Forecast $2017'!B94</f>
        <v>Winchelsea Bi-Directional Flow</v>
      </c>
      <c r="C94" s="22">
        <f>VLOOKUP($A94,'5.0 Calc│Forecast Projects'!$A$12:$P$1000,12,FALSE)</f>
        <v>0.2999617210513883</v>
      </c>
      <c r="D94" s="22">
        <f>VLOOKUP($A94,'5.0 Calc│Forecast Projects'!$A$12:$P$1000,13,FALSE)</f>
        <v>0.3347104328479189</v>
      </c>
      <c r="E94" s="22">
        <f>VLOOKUP($A94,'5.0 Calc│Forecast Projects'!$A$12:$P$1000,14,FALSE)</f>
        <v>0.28699996758593704</v>
      </c>
      <c r="F94" s="22">
        <f>VLOOKUP($A94,'5.0 Calc│Forecast Projects'!$A$12:$P$1000,15,FALSE)</f>
        <v>7.8327878514755728E-2</v>
      </c>
      <c r="G94" s="26">
        <f>$C94*(1+'3.2 Input│Other'!L$38)+$D94*(1+'3.2 Input│Other'!L$39)+$E94*(1+'3.2 Input│Other'!L$40)+$F94*(1+'3.2 Input│Other'!L$41)</f>
        <v>1</v>
      </c>
      <c r="H94" s="26">
        <f>$C94*(1+'3.2 Input│Other'!M$38)+$D94*(1+'3.2 Input│Other'!M$39)+$E94*(1+'3.2 Input│Other'!M$40)+$F94*(1+'3.2 Input│Other'!M$41)</f>
        <v>1</v>
      </c>
      <c r="I94" s="26">
        <f>$C94*(1+'3.2 Input│Other'!N$38)+$D94*(1+'3.2 Input│Other'!N$39)+$E94*(1+'3.2 Input│Other'!N$40)+$F94*(1+'3.2 Input│Other'!N$41)</f>
        <v>1</v>
      </c>
      <c r="J94" s="26">
        <f>$C94*(1+'3.2 Input│Other'!O$38)+$D94*(1+'3.2 Input│Other'!O$39)+$E94*(1+'3.2 Input│Other'!O$40)+$F94*(1+'3.2 Input│Other'!O$41)</f>
        <v>1</v>
      </c>
      <c r="K94" s="26">
        <f>$C94*(1+'3.2 Input│Other'!P$38)+$D94*(1+'3.2 Input│Other'!P$39)+$E94*(1+'3.2 Input│Other'!P$40)+$F94*(1+'3.2 Input│Other'!P$41)</f>
        <v>1</v>
      </c>
      <c r="M94" s="53">
        <f t="shared" si="1"/>
        <v>1</v>
      </c>
    </row>
    <row r="95" spans="1:13" x14ac:dyDescent="0.25">
      <c r="A95" s="7">
        <f>'5.0 Calc│Forecast Projects'!A95</f>
        <v>83</v>
      </c>
      <c r="B95" s="7" t="str">
        <f>'5.3 Calc│Forecast $2017'!B95</f>
        <v>WORM (50km x 20" Pipeline)</v>
      </c>
      <c r="C95" s="22">
        <f>VLOOKUP($A95,'5.0 Calc│Forecast Projects'!$A$12:$P$1000,12,FALSE)</f>
        <v>5.1828818048235671E-2</v>
      </c>
      <c r="D95" s="22">
        <f>VLOOKUP($A95,'5.0 Calc│Forecast Projects'!$A$12:$P$1000,13,FALSE)</f>
        <v>0.50832894975044551</v>
      </c>
      <c r="E95" s="22">
        <f>VLOOKUP($A95,'5.0 Calc│Forecast Projects'!$A$12:$P$1000,14,FALSE)</f>
        <v>0.16501041192740282</v>
      </c>
      <c r="F95" s="22">
        <f>VLOOKUP($A95,'5.0 Calc│Forecast Projects'!$A$12:$P$1000,15,FALSE)</f>
        <v>0.27483182027391606</v>
      </c>
      <c r="G95" s="26">
        <f>$C95*(1+'3.2 Input│Other'!L$38)+$D95*(1+'3.2 Input│Other'!L$39)+$E95*(1+'3.2 Input│Other'!L$40)+$F95*(1+'3.2 Input│Other'!L$41)</f>
        <v>1</v>
      </c>
      <c r="H95" s="26">
        <f>$C95*(1+'3.2 Input│Other'!M$38)+$D95*(1+'3.2 Input│Other'!M$39)+$E95*(1+'3.2 Input│Other'!M$40)+$F95*(1+'3.2 Input│Other'!M$41)</f>
        <v>1</v>
      </c>
      <c r="I95" s="26">
        <f>$C95*(1+'3.2 Input│Other'!N$38)+$D95*(1+'3.2 Input│Other'!N$39)+$E95*(1+'3.2 Input│Other'!N$40)+$F95*(1+'3.2 Input│Other'!N$41)</f>
        <v>1</v>
      </c>
      <c r="J95" s="26">
        <f>$C95*(1+'3.2 Input│Other'!O$38)+$D95*(1+'3.2 Input│Other'!O$39)+$E95*(1+'3.2 Input│Other'!O$40)+$F95*(1+'3.2 Input│Other'!O$41)</f>
        <v>1</v>
      </c>
      <c r="K95" s="26">
        <f>$C95*(1+'3.2 Input│Other'!P$38)+$D95*(1+'3.2 Input│Other'!P$39)+$E95*(1+'3.2 Input│Other'!P$40)+$F95*(1+'3.2 Input│Other'!P$41)</f>
        <v>1</v>
      </c>
      <c r="M95" s="53">
        <f t="shared" si="1"/>
        <v>1</v>
      </c>
    </row>
    <row r="96" spans="1:13" x14ac:dyDescent="0.25">
      <c r="A96" s="7">
        <f>'5.0 Calc│Forecast Projects'!A96</f>
        <v>84</v>
      </c>
      <c r="B96" s="7" t="str">
        <f>'5.3 Calc│Forecast $2017'!B96</f>
        <v>WORM (C50 at Wollert)</v>
      </c>
      <c r="C96" s="22">
        <f>VLOOKUP($A96,'5.0 Calc│Forecast Projects'!$A$12:$P$1000,12,FALSE)</f>
        <v>0.25949202939158766</v>
      </c>
      <c r="D96" s="22">
        <f>VLOOKUP($A96,'5.0 Calc│Forecast Projects'!$A$12:$P$1000,13,FALSE)</f>
        <v>0.29487314364319706</v>
      </c>
      <c r="E96" s="22">
        <f>VLOOKUP($A96,'5.0 Calc│Forecast Projects'!$A$12:$P$1000,14,FALSE)</f>
        <v>0.42309130777710857</v>
      </c>
      <c r="F96" s="22">
        <f>VLOOKUP($A96,'5.0 Calc│Forecast Projects'!$A$12:$P$1000,15,FALSE)</f>
        <v>2.2543519188106674E-2</v>
      </c>
      <c r="G96" s="26">
        <f>$C96*(1+'3.2 Input│Other'!L$38)+$D96*(1+'3.2 Input│Other'!L$39)+$E96*(1+'3.2 Input│Other'!L$40)+$F96*(1+'3.2 Input│Other'!L$41)</f>
        <v>1</v>
      </c>
      <c r="H96" s="26">
        <f>$C96*(1+'3.2 Input│Other'!M$38)+$D96*(1+'3.2 Input│Other'!M$39)+$E96*(1+'3.2 Input│Other'!M$40)+$F96*(1+'3.2 Input│Other'!M$41)</f>
        <v>1</v>
      </c>
      <c r="I96" s="26">
        <f>$C96*(1+'3.2 Input│Other'!N$38)+$D96*(1+'3.2 Input│Other'!N$39)+$E96*(1+'3.2 Input│Other'!N$40)+$F96*(1+'3.2 Input│Other'!N$41)</f>
        <v>1</v>
      </c>
      <c r="J96" s="26">
        <f>$C96*(1+'3.2 Input│Other'!O$38)+$D96*(1+'3.2 Input│Other'!O$39)+$E96*(1+'3.2 Input│Other'!O$40)+$F96*(1+'3.2 Input│Other'!O$41)</f>
        <v>1</v>
      </c>
      <c r="K96" s="26">
        <f>$C96*(1+'3.2 Input│Other'!P$38)+$D96*(1+'3.2 Input│Other'!P$39)+$E96*(1+'3.2 Input│Other'!P$40)+$F96*(1+'3.2 Input│Other'!P$41)</f>
        <v>1</v>
      </c>
      <c r="M96" s="53">
        <f t="shared" si="1"/>
        <v>1</v>
      </c>
    </row>
    <row r="97" spans="1:13" x14ac:dyDescent="0.25">
      <c r="A97" s="7">
        <f>'5.0 Calc│Forecast Projects'!A97</f>
        <v>85</v>
      </c>
      <c r="B97" s="7" t="str">
        <f>'5.3 Calc│Forecast $2017'!B97</f>
        <v>WORM (PRS at Wollert)</v>
      </c>
      <c r="C97" s="22">
        <f>VLOOKUP($A97,'5.0 Calc│Forecast Projects'!$A$12:$P$1000,12,FALSE)</f>
        <v>0.28265870061403292</v>
      </c>
      <c r="D97" s="22">
        <f>VLOOKUP($A97,'5.0 Calc│Forecast Projects'!$A$12:$P$1000,13,FALSE)</f>
        <v>0.31597299265998641</v>
      </c>
      <c r="E97" s="22">
        <f>VLOOKUP($A97,'5.0 Calc│Forecast Projects'!$A$12:$P$1000,14,FALSE)</f>
        <v>0.36570963138307783</v>
      </c>
      <c r="F97" s="22">
        <f>VLOOKUP($A97,'5.0 Calc│Forecast Projects'!$A$12:$P$1000,15,FALSE)</f>
        <v>3.5658675342902853E-2</v>
      </c>
      <c r="G97" s="26">
        <f>$C97*(1+'3.2 Input│Other'!L$38)+$D97*(1+'3.2 Input│Other'!L$39)+$E97*(1+'3.2 Input│Other'!L$40)+$F97*(1+'3.2 Input│Other'!L$41)</f>
        <v>1</v>
      </c>
      <c r="H97" s="26">
        <f>$C97*(1+'3.2 Input│Other'!M$38)+$D97*(1+'3.2 Input│Other'!M$39)+$E97*(1+'3.2 Input│Other'!M$40)+$F97*(1+'3.2 Input│Other'!M$41)</f>
        <v>1</v>
      </c>
      <c r="I97" s="26">
        <f>$C97*(1+'3.2 Input│Other'!N$38)+$D97*(1+'3.2 Input│Other'!N$39)+$E97*(1+'3.2 Input│Other'!N$40)+$F97*(1+'3.2 Input│Other'!N$41)</f>
        <v>1</v>
      </c>
      <c r="J97" s="26">
        <f>$C97*(1+'3.2 Input│Other'!O$38)+$D97*(1+'3.2 Input│Other'!O$39)+$E97*(1+'3.2 Input│Other'!O$40)+$F97*(1+'3.2 Input│Other'!O$41)</f>
        <v>1</v>
      </c>
      <c r="K97" s="26">
        <f>$C97*(1+'3.2 Input│Other'!P$38)+$D97*(1+'3.2 Input│Other'!P$39)+$E97*(1+'3.2 Input│Other'!P$40)+$F97*(1+'3.2 Input│Other'!P$41)</f>
        <v>1</v>
      </c>
      <c r="M97" s="53">
        <f t="shared" si="1"/>
        <v>1</v>
      </c>
    </row>
    <row r="98" spans="1:13" x14ac:dyDescent="0.25">
      <c r="A98" s="7">
        <f>'5.0 Calc│Forecast Projects'!A98</f>
        <v>86</v>
      </c>
      <c r="B98" s="7" t="str">
        <f>'5.3 Calc│Forecast $2017'!B98</f>
        <v>BCS 10</v>
      </c>
      <c r="C98" s="22">
        <f>VLOOKUP($A98,'5.0 Calc│Forecast Projects'!$A$12:$P$1000,12,FALSE)</f>
        <v>0.25030823207936004</v>
      </c>
      <c r="D98" s="22">
        <f>VLOOKUP($A98,'5.0 Calc│Forecast Projects'!$A$12:$P$1000,13,FALSE)</f>
        <v>0.26326526846793952</v>
      </c>
      <c r="E98" s="22">
        <f>VLOOKUP($A98,'5.0 Calc│Forecast Projects'!$A$12:$P$1000,14,FALSE)</f>
        <v>0.48642649945270044</v>
      </c>
      <c r="F98" s="22">
        <f>VLOOKUP($A98,'5.0 Calc│Forecast Projects'!$A$12:$P$1000,15,FALSE)</f>
        <v>0</v>
      </c>
      <c r="G98" s="26">
        <f>$C98*(1+'3.2 Input│Other'!L$38)+$D98*(1+'3.2 Input│Other'!L$39)+$E98*(1+'3.2 Input│Other'!L$40)+$F98*(1+'3.2 Input│Other'!L$41)</f>
        <v>1</v>
      </c>
      <c r="H98" s="26">
        <f>$C98*(1+'3.2 Input│Other'!M$38)+$D98*(1+'3.2 Input│Other'!M$39)+$E98*(1+'3.2 Input│Other'!M$40)+$F98*(1+'3.2 Input│Other'!M$41)</f>
        <v>1</v>
      </c>
      <c r="I98" s="26">
        <f>$C98*(1+'3.2 Input│Other'!N$38)+$D98*(1+'3.2 Input│Other'!N$39)+$E98*(1+'3.2 Input│Other'!N$40)+$F98*(1+'3.2 Input│Other'!N$41)</f>
        <v>1</v>
      </c>
      <c r="J98" s="26">
        <f>$C98*(1+'3.2 Input│Other'!O$38)+$D98*(1+'3.2 Input│Other'!O$39)+$E98*(1+'3.2 Input│Other'!O$40)+$F98*(1+'3.2 Input│Other'!O$41)</f>
        <v>1</v>
      </c>
      <c r="K98" s="26">
        <f>$C98*(1+'3.2 Input│Other'!P$38)+$D98*(1+'3.2 Input│Other'!P$39)+$E98*(1+'3.2 Input│Other'!P$40)+$F98*(1+'3.2 Input│Other'!P$41)</f>
        <v>1</v>
      </c>
      <c r="M98" s="53">
        <f t="shared" si="1"/>
        <v>1</v>
      </c>
    </row>
    <row r="99" spans="1:13" x14ac:dyDescent="0.25">
      <c r="A99" s="7">
        <f>'5.0 Calc│Forecast Projects'!A99</f>
        <v>87</v>
      </c>
      <c r="B99" s="7" t="str">
        <f>'5.3 Calc│Forecast $2017'!B99</f>
        <v xml:space="preserve">Enterprise Content Management </v>
      </c>
      <c r="C99" s="22">
        <f>VLOOKUP($A99,'5.0 Calc│Forecast Projects'!$A$12:$P$1000,12,FALSE)</f>
        <v>0.3</v>
      </c>
      <c r="D99" s="22">
        <f>VLOOKUP($A99,'5.0 Calc│Forecast Projects'!$A$12:$P$1000,13,FALSE)</f>
        <v>0.65</v>
      </c>
      <c r="E99" s="22">
        <f>VLOOKUP($A99,'5.0 Calc│Forecast Projects'!$A$12:$P$1000,14,FALSE)</f>
        <v>0.05</v>
      </c>
      <c r="F99" s="22">
        <f>VLOOKUP($A99,'5.0 Calc│Forecast Projects'!$A$12:$P$1000,15,FALSE)</f>
        <v>0</v>
      </c>
      <c r="G99" s="26">
        <f>$C99*(1+'3.2 Input│Other'!L$38)+$D99*(1+'3.2 Input│Other'!L$39)+$E99*(1+'3.2 Input│Other'!L$40)+$F99*(1+'3.2 Input│Other'!L$41)</f>
        <v>1</v>
      </c>
      <c r="H99" s="26">
        <f>$C99*(1+'3.2 Input│Other'!M$38)+$D99*(1+'3.2 Input│Other'!M$39)+$E99*(1+'3.2 Input│Other'!M$40)+$F99*(1+'3.2 Input│Other'!M$41)</f>
        <v>1</v>
      </c>
      <c r="I99" s="26">
        <f>$C99*(1+'3.2 Input│Other'!N$38)+$D99*(1+'3.2 Input│Other'!N$39)+$E99*(1+'3.2 Input│Other'!N$40)+$F99*(1+'3.2 Input│Other'!N$41)</f>
        <v>1</v>
      </c>
      <c r="J99" s="26">
        <f>$C99*(1+'3.2 Input│Other'!O$38)+$D99*(1+'3.2 Input│Other'!O$39)+$E99*(1+'3.2 Input│Other'!O$40)+$F99*(1+'3.2 Input│Other'!O$41)</f>
        <v>1</v>
      </c>
      <c r="K99" s="26">
        <f>$C99*(1+'3.2 Input│Other'!P$38)+$D99*(1+'3.2 Input│Other'!P$39)+$E99*(1+'3.2 Input│Other'!P$40)+$F99*(1+'3.2 Input│Other'!P$41)</f>
        <v>1</v>
      </c>
      <c r="M99" s="53">
        <f t="shared" si="1"/>
        <v>1</v>
      </c>
    </row>
    <row r="100" spans="1:13" x14ac:dyDescent="0.25">
      <c r="A100" s="7">
        <f>'5.0 Calc│Forecast Projects'!A100</f>
        <v>88</v>
      </c>
      <c r="B100" s="7" t="str">
        <f>'5.3 Calc│Forecast $2017'!B100</f>
        <v xml:space="preserve">Victoria CRE </v>
      </c>
      <c r="C100" s="22">
        <f>VLOOKUP($A100,'5.0 Calc│Forecast Projects'!$A$12:$P$1000,12,FALSE)</f>
        <v>0.3</v>
      </c>
      <c r="D100" s="22">
        <f>VLOOKUP($A100,'5.0 Calc│Forecast Projects'!$A$12:$P$1000,13,FALSE)</f>
        <v>0.65</v>
      </c>
      <c r="E100" s="22">
        <f>VLOOKUP($A100,'5.0 Calc│Forecast Projects'!$A$12:$P$1000,14,FALSE)</f>
        <v>0.05</v>
      </c>
      <c r="F100" s="22">
        <f>VLOOKUP($A100,'5.0 Calc│Forecast Projects'!$A$12:$P$1000,15,FALSE)</f>
        <v>0</v>
      </c>
      <c r="G100" s="26">
        <f>$C100*(1+'3.2 Input│Other'!L$38)+$D100*(1+'3.2 Input│Other'!L$39)+$E100*(1+'3.2 Input│Other'!L$40)+$F100*(1+'3.2 Input│Other'!L$41)</f>
        <v>1</v>
      </c>
      <c r="H100" s="26">
        <f>$C100*(1+'3.2 Input│Other'!M$38)+$D100*(1+'3.2 Input│Other'!M$39)+$E100*(1+'3.2 Input│Other'!M$40)+$F100*(1+'3.2 Input│Other'!M$41)</f>
        <v>1</v>
      </c>
      <c r="I100" s="26">
        <f>$C100*(1+'3.2 Input│Other'!N$38)+$D100*(1+'3.2 Input│Other'!N$39)+$E100*(1+'3.2 Input│Other'!N$40)+$F100*(1+'3.2 Input│Other'!N$41)</f>
        <v>1</v>
      </c>
      <c r="J100" s="26">
        <f>$C100*(1+'3.2 Input│Other'!O$38)+$D100*(1+'3.2 Input│Other'!O$39)+$E100*(1+'3.2 Input│Other'!O$40)+$F100*(1+'3.2 Input│Other'!O$41)</f>
        <v>1</v>
      </c>
      <c r="K100" s="26">
        <f>$C100*(1+'3.2 Input│Other'!P$38)+$D100*(1+'3.2 Input│Other'!P$39)+$E100*(1+'3.2 Input│Other'!P$40)+$F100*(1+'3.2 Input│Other'!P$41)</f>
        <v>1</v>
      </c>
      <c r="M100" s="53">
        <f t="shared" si="1"/>
        <v>1</v>
      </c>
    </row>
    <row r="101" spans="1:13" x14ac:dyDescent="0.25">
      <c r="A101" s="7">
        <f>'5.0 Calc│Forecast Projects'!A101</f>
        <v>89</v>
      </c>
      <c r="B101" s="7" t="str">
        <f>'5.3 Calc│Forecast $2017'!B101</f>
        <v xml:space="preserve">APA Grid Energy Components Upgrade </v>
      </c>
      <c r="C101" s="22">
        <f>VLOOKUP($A101,'5.0 Calc│Forecast Projects'!$A$12:$P$1000,12,FALSE)</f>
        <v>0.3</v>
      </c>
      <c r="D101" s="22">
        <f>VLOOKUP($A101,'5.0 Calc│Forecast Projects'!$A$12:$P$1000,13,FALSE)</f>
        <v>0.65</v>
      </c>
      <c r="E101" s="22">
        <f>VLOOKUP($A101,'5.0 Calc│Forecast Projects'!$A$12:$P$1000,14,FALSE)</f>
        <v>0.05</v>
      </c>
      <c r="F101" s="22">
        <f>VLOOKUP($A101,'5.0 Calc│Forecast Projects'!$A$12:$P$1000,15,FALSE)</f>
        <v>0</v>
      </c>
      <c r="G101" s="26">
        <f>$C101*(1+'3.2 Input│Other'!L$38)+$D101*(1+'3.2 Input│Other'!L$39)+$E101*(1+'3.2 Input│Other'!L$40)+$F101*(1+'3.2 Input│Other'!L$41)</f>
        <v>1</v>
      </c>
      <c r="H101" s="26">
        <f>$C101*(1+'3.2 Input│Other'!M$38)+$D101*(1+'3.2 Input│Other'!M$39)+$E101*(1+'3.2 Input│Other'!M$40)+$F101*(1+'3.2 Input│Other'!M$41)</f>
        <v>1</v>
      </c>
      <c r="I101" s="26">
        <f>$C101*(1+'3.2 Input│Other'!N$38)+$D101*(1+'3.2 Input│Other'!N$39)+$E101*(1+'3.2 Input│Other'!N$40)+$F101*(1+'3.2 Input│Other'!N$41)</f>
        <v>1</v>
      </c>
      <c r="J101" s="26">
        <f>$C101*(1+'3.2 Input│Other'!O$38)+$D101*(1+'3.2 Input│Other'!O$39)+$E101*(1+'3.2 Input│Other'!O$40)+$F101*(1+'3.2 Input│Other'!O$41)</f>
        <v>1</v>
      </c>
      <c r="K101" s="26">
        <f>$C101*(1+'3.2 Input│Other'!P$38)+$D101*(1+'3.2 Input│Other'!P$39)+$E101*(1+'3.2 Input│Other'!P$40)+$F101*(1+'3.2 Input│Other'!P$41)</f>
        <v>1</v>
      </c>
      <c r="M101" s="53">
        <f t="shared" si="1"/>
        <v>1</v>
      </c>
    </row>
    <row r="102" spans="1:13" x14ac:dyDescent="0.25">
      <c r="A102" s="7">
        <f>'5.0 Calc│Forecast Projects'!A102</f>
        <v>90</v>
      </c>
      <c r="B102" s="7" t="str">
        <f>'5.3 Calc│Forecast $2017'!B102</f>
        <v xml:space="preserve">APA Grid Extend Program </v>
      </c>
      <c r="C102" s="22">
        <f>VLOOKUP($A102,'5.0 Calc│Forecast Projects'!$A$12:$P$1000,12,FALSE)</f>
        <v>0.3</v>
      </c>
      <c r="D102" s="22">
        <f>VLOOKUP($A102,'5.0 Calc│Forecast Projects'!$A$12:$P$1000,13,FALSE)</f>
        <v>0.65</v>
      </c>
      <c r="E102" s="22">
        <f>VLOOKUP($A102,'5.0 Calc│Forecast Projects'!$A$12:$P$1000,14,FALSE)</f>
        <v>0.05</v>
      </c>
      <c r="F102" s="22">
        <f>VLOOKUP($A102,'5.0 Calc│Forecast Projects'!$A$12:$P$1000,15,FALSE)</f>
        <v>0</v>
      </c>
      <c r="G102" s="26">
        <f>$C102*(1+'3.2 Input│Other'!L$38)+$D102*(1+'3.2 Input│Other'!L$39)+$E102*(1+'3.2 Input│Other'!L$40)+$F102*(1+'3.2 Input│Other'!L$41)</f>
        <v>1</v>
      </c>
      <c r="H102" s="26">
        <f>$C102*(1+'3.2 Input│Other'!M$38)+$D102*(1+'3.2 Input│Other'!M$39)+$E102*(1+'3.2 Input│Other'!M$40)+$F102*(1+'3.2 Input│Other'!M$41)</f>
        <v>1</v>
      </c>
      <c r="I102" s="26">
        <f>$C102*(1+'3.2 Input│Other'!N$38)+$D102*(1+'3.2 Input│Other'!N$39)+$E102*(1+'3.2 Input│Other'!N$40)+$F102*(1+'3.2 Input│Other'!N$41)</f>
        <v>1</v>
      </c>
      <c r="J102" s="26">
        <f>$C102*(1+'3.2 Input│Other'!O$38)+$D102*(1+'3.2 Input│Other'!O$39)+$E102*(1+'3.2 Input│Other'!O$40)+$F102*(1+'3.2 Input│Other'!O$41)</f>
        <v>1</v>
      </c>
      <c r="K102" s="26">
        <f>$C102*(1+'3.2 Input│Other'!P$38)+$D102*(1+'3.2 Input│Other'!P$39)+$E102*(1+'3.2 Input│Other'!P$40)+$F102*(1+'3.2 Input│Other'!P$41)</f>
        <v>1</v>
      </c>
      <c r="M102" s="53">
        <f t="shared" si="1"/>
        <v>1</v>
      </c>
    </row>
    <row r="103" spans="1:13" x14ac:dyDescent="0.25">
      <c r="A103" s="7">
        <f>'5.0 Calc│Forecast Projects'!A103</f>
        <v>91</v>
      </c>
      <c r="B103" s="7" t="str">
        <f>'5.3 Calc│Forecast $2017'!B103</f>
        <v xml:space="preserve">APA Grid Services Initiatives Program </v>
      </c>
      <c r="C103" s="22">
        <f>VLOOKUP($A103,'5.0 Calc│Forecast Projects'!$A$12:$P$1000,12,FALSE)</f>
        <v>0.3</v>
      </c>
      <c r="D103" s="22">
        <f>VLOOKUP($A103,'5.0 Calc│Forecast Projects'!$A$12:$P$1000,13,FALSE)</f>
        <v>0.65</v>
      </c>
      <c r="E103" s="22">
        <f>VLOOKUP($A103,'5.0 Calc│Forecast Projects'!$A$12:$P$1000,14,FALSE)</f>
        <v>0.05</v>
      </c>
      <c r="F103" s="22">
        <f>VLOOKUP($A103,'5.0 Calc│Forecast Projects'!$A$12:$P$1000,15,FALSE)</f>
        <v>0</v>
      </c>
      <c r="G103" s="26">
        <f>$C103*(1+'3.2 Input│Other'!L$38)+$D103*(1+'3.2 Input│Other'!L$39)+$E103*(1+'3.2 Input│Other'!L$40)+$F103*(1+'3.2 Input│Other'!L$41)</f>
        <v>1</v>
      </c>
      <c r="H103" s="26">
        <f>$C103*(1+'3.2 Input│Other'!M$38)+$D103*(1+'3.2 Input│Other'!M$39)+$E103*(1+'3.2 Input│Other'!M$40)+$F103*(1+'3.2 Input│Other'!M$41)</f>
        <v>1</v>
      </c>
      <c r="I103" s="26">
        <f>$C103*(1+'3.2 Input│Other'!N$38)+$D103*(1+'3.2 Input│Other'!N$39)+$E103*(1+'3.2 Input│Other'!N$40)+$F103*(1+'3.2 Input│Other'!N$41)</f>
        <v>1</v>
      </c>
      <c r="J103" s="26">
        <f>$C103*(1+'3.2 Input│Other'!O$38)+$D103*(1+'3.2 Input│Other'!O$39)+$E103*(1+'3.2 Input│Other'!O$40)+$F103*(1+'3.2 Input│Other'!O$41)</f>
        <v>1</v>
      </c>
      <c r="K103" s="26">
        <f>$C103*(1+'3.2 Input│Other'!P$38)+$D103*(1+'3.2 Input│Other'!P$39)+$E103*(1+'3.2 Input│Other'!P$40)+$F103*(1+'3.2 Input│Other'!P$41)</f>
        <v>1</v>
      </c>
      <c r="M103" s="53">
        <f t="shared" si="1"/>
        <v>1</v>
      </c>
    </row>
    <row r="104" spans="1:13" x14ac:dyDescent="0.25">
      <c r="A104" s="7">
        <f>'5.0 Calc│Forecast Projects'!A104</f>
        <v>92</v>
      </c>
      <c r="B104" s="7" t="str">
        <f>'5.3 Calc│Forecast $2017'!B104</f>
        <v xml:space="preserve">Hyperion Upgrade to 11.1.2.4 </v>
      </c>
      <c r="C104" s="22">
        <f>VLOOKUP($A104,'5.0 Calc│Forecast Projects'!$A$12:$P$1000,12,FALSE)</f>
        <v>0.3</v>
      </c>
      <c r="D104" s="22">
        <f>VLOOKUP($A104,'5.0 Calc│Forecast Projects'!$A$12:$P$1000,13,FALSE)</f>
        <v>0.65</v>
      </c>
      <c r="E104" s="22">
        <f>VLOOKUP($A104,'5.0 Calc│Forecast Projects'!$A$12:$P$1000,14,FALSE)</f>
        <v>0.05</v>
      </c>
      <c r="F104" s="22">
        <f>VLOOKUP($A104,'5.0 Calc│Forecast Projects'!$A$12:$P$1000,15,FALSE)</f>
        <v>0</v>
      </c>
      <c r="G104" s="26">
        <f>$C104*(1+'3.2 Input│Other'!L$38)+$D104*(1+'3.2 Input│Other'!L$39)+$E104*(1+'3.2 Input│Other'!L$40)+$F104*(1+'3.2 Input│Other'!L$41)</f>
        <v>1</v>
      </c>
      <c r="H104" s="26">
        <f>$C104*(1+'3.2 Input│Other'!M$38)+$D104*(1+'3.2 Input│Other'!M$39)+$E104*(1+'3.2 Input│Other'!M$40)+$F104*(1+'3.2 Input│Other'!M$41)</f>
        <v>1</v>
      </c>
      <c r="I104" s="26">
        <f>$C104*(1+'3.2 Input│Other'!N$38)+$D104*(1+'3.2 Input│Other'!N$39)+$E104*(1+'3.2 Input│Other'!N$40)+$F104*(1+'3.2 Input│Other'!N$41)</f>
        <v>1</v>
      </c>
      <c r="J104" s="26">
        <f>$C104*(1+'3.2 Input│Other'!O$38)+$D104*(1+'3.2 Input│Other'!O$39)+$E104*(1+'3.2 Input│Other'!O$40)+$F104*(1+'3.2 Input│Other'!O$41)</f>
        <v>1</v>
      </c>
      <c r="K104" s="26">
        <f>$C104*(1+'3.2 Input│Other'!P$38)+$D104*(1+'3.2 Input│Other'!P$39)+$E104*(1+'3.2 Input│Other'!P$40)+$F104*(1+'3.2 Input│Other'!P$41)</f>
        <v>1</v>
      </c>
      <c r="M104" s="53">
        <f t="shared" si="1"/>
        <v>1</v>
      </c>
    </row>
    <row r="105" spans="1:13" x14ac:dyDescent="0.25">
      <c r="A105" s="7">
        <f>'5.0 Calc│Forecast Projects'!A105</f>
        <v>93</v>
      </c>
      <c r="B105" s="7" t="str">
        <f>'5.3 Calc│Forecast $2017'!B105</f>
        <v xml:space="preserve">BI - Transmission Dashboard and Enterprise Pilot </v>
      </c>
      <c r="C105" s="22">
        <f>VLOOKUP($A105,'5.0 Calc│Forecast Projects'!$A$12:$P$1000,12,FALSE)</f>
        <v>0.3</v>
      </c>
      <c r="D105" s="22">
        <f>VLOOKUP($A105,'5.0 Calc│Forecast Projects'!$A$12:$P$1000,13,FALSE)</f>
        <v>0.65</v>
      </c>
      <c r="E105" s="22">
        <f>VLOOKUP($A105,'5.0 Calc│Forecast Projects'!$A$12:$P$1000,14,FALSE)</f>
        <v>0.05</v>
      </c>
      <c r="F105" s="22">
        <f>VLOOKUP($A105,'5.0 Calc│Forecast Projects'!$A$12:$P$1000,15,FALSE)</f>
        <v>0</v>
      </c>
      <c r="G105" s="26">
        <f>$C105*(1+'3.2 Input│Other'!L$38)+$D105*(1+'3.2 Input│Other'!L$39)+$E105*(1+'3.2 Input│Other'!L$40)+$F105*(1+'3.2 Input│Other'!L$41)</f>
        <v>1</v>
      </c>
      <c r="H105" s="26">
        <f>$C105*(1+'3.2 Input│Other'!M$38)+$D105*(1+'3.2 Input│Other'!M$39)+$E105*(1+'3.2 Input│Other'!M$40)+$F105*(1+'3.2 Input│Other'!M$41)</f>
        <v>1</v>
      </c>
      <c r="I105" s="26">
        <f>$C105*(1+'3.2 Input│Other'!N$38)+$D105*(1+'3.2 Input│Other'!N$39)+$E105*(1+'3.2 Input│Other'!N$40)+$F105*(1+'3.2 Input│Other'!N$41)</f>
        <v>1</v>
      </c>
      <c r="J105" s="26">
        <f>$C105*(1+'3.2 Input│Other'!O$38)+$D105*(1+'3.2 Input│Other'!O$39)+$E105*(1+'3.2 Input│Other'!O$40)+$F105*(1+'3.2 Input│Other'!O$41)</f>
        <v>1</v>
      </c>
      <c r="K105" s="26">
        <f>$C105*(1+'3.2 Input│Other'!P$38)+$D105*(1+'3.2 Input│Other'!P$39)+$E105*(1+'3.2 Input│Other'!P$40)+$F105*(1+'3.2 Input│Other'!P$41)</f>
        <v>1</v>
      </c>
      <c r="M105" s="53">
        <f t="shared" si="1"/>
        <v>1</v>
      </c>
    </row>
    <row r="106" spans="1:13" x14ac:dyDescent="0.25">
      <c r="A106" s="7">
        <f>'5.0 Calc│Forecast Projects'!A106</f>
        <v>94</v>
      </c>
      <c r="B106" s="7" t="str">
        <f>'5.3 Calc│Forecast $2017'!B106</f>
        <v xml:space="preserve">HR Systems Refresh </v>
      </c>
      <c r="C106" s="22">
        <f>VLOOKUP($A106,'5.0 Calc│Forecast Projects'!$A$12:$P$1000,12,FALSE)</f>
        <v>0.3</v>
      </c>
      <c r="D106" s="22">
        <f>VLOOKUP($A106,'5.0 Calc│Forecast Projects'!$A$12:$P$1000,13,FALSE)</f>
        <v>0.65</v>
      </c>
      <c r="E106" s="22">
        <f>VLOOKUP($A106,'5.0 Calc│Forecast Projects'!$A$12:$P$1000,14,FALSE)</f>
        <v>0.05</v>
      </c>
      <c r="F106" s="22">
        <f>VLOOKUP($A106,'5.0 Calc│Forecast Projects'!$A$12:$P$1000,15,FALSE)</f>
        <v>0</v>
      </c>
      <c r="G106" s="26">
        <f>$C106*(1+'3.2 Input│Other'!L$38)+$D106*(1+'3.2 Input│Other'!L$39)+$E106*(1+'3.2 Input│Other'!L$40)+$F106*(1+'3.2 Input│Other'!L$41)</f>
        <v>1</v>
      </c>
      <c r="H106" s="26">
        <f>$C106*(1+'3.2 Input│Other'!M$38)+$D106*(1+'3.2 Input│Other'!M$39)+$E106*(1+'3.2 Input│Other'!M$40)+$F106*(1+'3.2 Input│Other'!M$41)</f>
        <v>1</v>
      </c>
      <c r="I106" s="26">
        <f>$C106*(1+'3.2 Input│Other'!N$38)+$D106*(1+'3.2 Input│Other'!N$39)+$E106*(1+'3.2 Input│Other'!N$40)+$F106*(1+'3.2 Input│Other'!N$41)</f>
        <v>1</v>
      </c>
      <c r="J106" s="26">
        <f>$C106*(1+'3.2 Input│Other'!O$38)+$D106*(1+'3.2 Input│Other'!O$39)+$E106*(1+'3.2 Input│Other'!O$40)+$F106*(1+'3.2 Input│Other'!O$41)</f>
        <v>1</v>
      </c>
      <c r="K106" s="26">
        <f>$C106*(1+'3.2 Input│Other'!P$38)+$D106*(1+'3.2 Input│Other'!P$39)+$E106*(1+'3.2 Input│Other'!P$40)+$F106*(1+'3.2 Input│Other'!P$41)</f>
        <v>1</v>
      </c>
      <c r="M106" s="53">
        <f t="shared" si="1"/>
        <v>1</v>
      </c>
    </row>
    <row r="107" spans="1:13" x14ac:dyDescent="0.25">
      <c r="A107" s="7">
        <f>'5.0 Calc│Forecast Projects'!A107</f>
        <v>95</v>
      </c>
      <c r="B107" s="7" t="str">
        <f>'5.3 Calc│Forecast $2017'!B107</f>
        <v xml:space="preserve">Transmission EAM Data Management Tool </v>
      </c>
      <c r="C107" s="22">
        <f>VLOOKUP($A107,'5.0 Calc│Forecast Projects'!$A$12:$P$1000,12,FALSE)</f>
        <v>0.3</v>
      </c>
      <c r="D107" s="22">
        <f>VLOOKUP($A107,'5.0 Calc│Forecast Projects'!$A$12:$P$1000,13,FALSE)</f>
        <v>0.65</v>
      </c>
      <c r="E107" s="22">
        <f>VLOOKUP($A107,'5.0 Calc│Forecast Projects'!$A$12:$P$1000,14,FALSE)</f>
        <v>0.05</v>
      </c>
      <c r="F107" s="22">
        <f>VLOOKUP($A107,'5.0 Calc│Forecast Projects'!$A$12:$P$1000,15,FALSE)</f>
        <v>0</v>
      </c>
      <c r="G107" s="26">
        <f>$C107*(1+'3.2 Input│Other'!L$38)+$D107*(1+'3.2 Input│Other'!L$39)+$E107*(1+'3.2 Input│Other'!L$40)+$F107*(1+'3.2 Input│Other'!L$41)</f>
        <v>1</v>
      </c>
      <c r="H107" s="26">
        <f>$C107*(1+'3.2 Input│Other'!M$38)+$D107*(1+'3.2 Input│Other'!M$39)+$E107*(1+'3.2 Input│Other'!M$40)+$F107*(1+'3.2 Input│Other'!M$41)</f>
        <v>1</v>
      </c>
      <c r="I107" s="26">
        <f>$C107*(1+'3.2 Input│Other'!N$38)+$D107*(1+'3.2 Input│Other'!N$39)+$E107*(1+'3.2 Input│Other'!N$40)+$F107*(1+'3.2 Input│Other'!N$41)</f>
        <v>1</v>
      </c>
      <c r="J107" s="26">
        <f>$C107*(1+'3.2 Input│Other'!O$38)+$D107*(1+'3.2 Input│Other'!O$39)+$E107*(1+'3.2 Input│Other'!O$40)+$F107*(1+'3.2 Input│Other'!O$41)</f>
        <v>1</v>
      </c>
      <c r="K107" s="26">
        <f>$C107*(1+'3.2 Input│Other'!P$38)+$D107*(1+'3.2 Input│Other'!P$39)+$E107*(1+'3.2 Input│Other'!P$40)+$F107*(1+'3.2 Input│Other'!P$41)</f>
        <v>1</v>
      </c>
      <c r="M107" s="53">
        <f t="shared" si="1"/>
        <v>1</v>
      </c>
    </row>
    <row r="108" spans="1:13" x14ac:dyDescent="0.25">
      <c r="A108" s="7">
        <f>'5.0 Calc│Forecast Projects'!A108</f>
        <v>96</v>
      </c>
      <c r="B108" s="7" t="str">
        <f>'5.3 Calc│Forecast $2017'!B108</f>
        <v xml:space="preserve">SharePoint Upgrade </v>
      </c>
      <c r="C108" s="22">
        <f>VLOOKUP($A108,'5.0 Calc│Forecast Projects'!$A$12:$P$1000,12,FALSE)</f>
        <v>0.3</v>
      </c>
      <c r="D108" s="22">
        <f>VLOOKUP($A108,'5.0 Calc│Forecast Projects'!$A$12:$P$1000,13,FALSE)</f>
        <v>0.65</v>
      </c>
      <c r="E108" s="22">
        <f>VLOOKUP($A108,'5.0 Calc│Forecast Projects'!$A$12:$P$1000,14,FALSE)</f>
        <v>0.05</v>
      </c>
      <c r="F108" s="22">
        <f>VLOOKUP($A108,'5.0 Calc│Forecast Projects'!$A$12:$P$1000,15,FALSE)</f>
        <v>0</v>
      </c>
      <c r="G108" s="26">
        <f>$C108*(1+'3.2 Input│Other'!L$38)+$D108*(1+'3.2 Input│Other'!L$39)+$E108*(1+'3.2 Input│Other'!L$40)+$F108*(1+'3.2 Input│Other'!L$41)</f>
        <v>1</v>
      </c>
      <c r="H108" s="26">
        <f>$C108*(1+'3.2 Input│Other'!M$38)+$D108*(1+'3.2 Input│Other'!M$39)+$E108*(1+'3.2 Input│Other'!M$40)+$F108*(1+'3.2 Input│Other'!M$41)</f>
        <v>1</v>
      </c>
      <c r="I108" s="26">
        <f>$C108*(1+'3.2 Input│Other'!N$38)+$D108*(1+'3.2 Input│Other'!N$39)+$E108*(1+'3.2 Input│Other'!N$40)+$F108*(1+'3.2 Input│Other'!N$41)</f>
        <v>1</v>
      </c>
      <c r="J108" s="26">
        <f>$C108*(1+'3.2 Input│Other'!O$38)+$D108*(1+'3.2 Input│Other'!O$39)+$E108*(1+'3.2 Input│Other'!O$40)+$F108*(1+'3.2 Input│Other'!O$41)</f>
        <v>1</v>
      </c>
      <c r="K108" s="26">
        <f>$C108*(1+'3.2 Input│Other'!P$38)+$D108*(1+'3.2 Input│Other'!P$39)+$E108*(1+'3.2 Input│Other'!P$40)+$F108*(1+'3.2 Input│Other'!P$41)</f>
        <v>1</v>
      </c>
      <c r="M108" s="53">
        <f t="shared" si="1"/>
        <v>1</v>
      </c>
    </row>
    <row r="109" spans="1:13" x14ac:dyDescent="0.25">
      <c r="A109" s="7">
        <f>'5.0 Calc│Forecast Projects'!A109</f>
        <v>97</v>
      </c>
      <c r="B109" s="7" t="str">
        <f>'5.3 Calc│Forecast $2017'!B109</f>
        <v xml:space="preserve">eForm Digitisation </v>
      </c>
      <c r="C109" s="22">
        <f>VLOOKUP($A109,'5.0 Calc│Forecast Projects'!$A$12:$P$1000,12,FALSE)</f>
        <v>0.3</v>
      </c>
      <c r="D109" s="22">
        <f>VLOOKUP($A109,'5.0 Calc│Forecast Projects'!$A$12:$P$1000,13,FALSE)</f>
        <v>0.65</v>
      </c>
      <c r="E109" s="22">
        <f>VLOOKUP($A109,'5.0 Calc│Forecast Projects'!$A$12:$P$1000,14,FALSE)</f>
        <v>0.05</v>
      </c>
      <c r="F109" s="22">
        <f>VLOOKUP($A109,'5.0 Calc│Forecast Projects'!$A$12:$P$1000,15,FALSE)</f>
        <v>0</v>
      </c>
      <c r="G109" s="26">
        <f>$C109*(1+'3.2 Input│Other'!L$38)+$D109*(1+'3.2 Input│Other'!L$39)+$E109*(1+'3.2 Input│Other'!L$40)+$F109*(1+'3.2 Input│Other'!L$41)</f>
        <v>1</v>
      </c>
      <c r="H109" s="26">
        <f>$C109*(1+'3.2 Input│Other'!M$38)+$D109*(1+'3.2 Input│Other'!M$39)+$E109*(1+'3.2 Input│Other'!M$40)+$F109*(1+'3.2 Input│Other'!M$41)</f>
        <v>1</v>
      </c>
      <c r="I109" s="26">
        <f>$C109*(1+'3.2 Input│Other'!N$38)+$D109*(1+'3.2 Input│Other'!N$39)+$E109*(1+'3.2 Input│Other'!N$40)+$F109*(1+'3.2 Input│Other'!N$41)</f>
        <v>1</v>
      </c>
      <c r="J109" s="26">
        <f>$C109*(1+'3.2 Input│Other'!O$38)+$D109*(1+'3.2 Input│Other'!O$39)+$E109*(1+'3.2 Input│Other'!O$40)+$F109*(1+'3.2 Input│Other'!O$41)</f>
        <v>1</v>
      </c>
      <c r="K109" s="26">
        <f>$C109*(1+'3.2 Input│Other'!P$38)+$D109*(1+'3.2 Input│Other'!P$39)+$E109*(1+'3.2 Input│Other'!P$40)+$F109*(1+'3.2 Input│Other'!P$41)</f>
        <v>1</v>
      </c>
      <c r="M109" s="53">
        <f t="shared" si="1"/>
        <v>1</v>
      </c>
    </row>
    <row r="110" spans="1:13" x14ac:dyDescent="0.25">
      <c r="A110" s="7">
        <f>'5.0 Calc│Forecast Projects'!A110</f>
        <v>98</v>
      </c>
      <c r="B110" s="7" t="str">
        <f>'5.3 Calc│Forecast $2017'!B110</f>
        <v xml:space="preserve">Historian Upgrade - version 2012 to 2015 </v>
      </c>
      <c r="C110" s="22">
        <f>VLOOKUP($A110,'5.0 Calc│Forecast Projects'!$A$12:$P$1000,12,FALSE)</f>
        <v>0.3</v>
      </c>
      <c r="D110" s="22">
        <f>VLOOKUP($A110,'5.0 Calc│Forecast Projects'!$A$12:$P$1000,13,FALSE)</f>
        <v>0.65</v>
      </c>
      <c r="E110" s="22">
        <f>VLOOKUP($A110,'5.0 Calc│Forecast Projects'!$A$12:$P$1000,14,FALSE)</f>
        <v>0.05</v>
      </c>
      <c r="F110" s="22">
        <f>VLOOKUP($A110,'5.0 Calc│Forecast Projects'!$A$12:$P$1000,15,FALSE)</f>
        <v>0</v>
      </c>
      <c r="G110" s="26">
        <f>$C110*(1+'3.2 Input│Other'!L$38)+$D110*(1+'3.2 Input│Other'!L$39)+$E110*(1+'3.2 Input│Other'!L$40)+$F110*(1+'3.2 Input│Other'!L$41)</f>
        <v>1</v>
      </c>
      <c r="H110" s="26">
        <f>$C110*(1+'3.2 Input│Other'!M$38)+$D110*(1+'3.2 Input│Other'!M$39)+$E110*(1+'3.2 Input│Other'!M$40)+$F110*(1+'3.2 Input│Other'!M$41)</f>
        <v>1</v>
      </c>
      <c r="I110" s="26">
        <f>$C110*(1+'3.2 Input│Other'!N$38)+$D110*(1+'3.2 Input│Other'!N$39)+$E110*(1+'3.2 Input│Other'!N$40)+$F110*(1+'3.2 Input│Other'!N$41)</f>
        <v>1</v>
      </c>
      <c r="J110" s="26">
        <f>$C110*(1+'3.2 Input│Other'!O$38)+$D110*(1+'3.2 Input│Other'!O$39)+$E110*(1+'3.2 Input│Other'!O$40)+$F110*(1+'3.2 Input│Other'!O$41)</f>
        <v>1</v>
      </c>
      <c r="K110" s="26">
        <f>$C110*(1+'3.2 Input│Other'!P$38)+$D110*(1+'3.2 Input│Other'!P$39)+$E110*(1+'3.2 Input│Other'!P$40)+$F110*(1+'3.2 Input│Other'!P$41)</f>
        <v>1</v>
      </c>
      <c r="M110" s="53">
        <f t="shared" si="1"/>
        <v>1</v>
      </c>
    </row>
    <row r="111" spans="1:13" x14ac:dyDescent="0.25">
      <c r="A111" s="7">
        <f>'5.0 Calc│Forecast Projects'!A111</f>
        <v>99</v>
      </c>
      <c r="B111" s="7" t="str">
        <f>'5.3 Calc│Forecast $2017'!B111</f>
        <v xml:space="preserve">Hazardous Area Platform </v>
      </c>
      <c r="C111" s="22">
        <f>VLOOKUP($A111,'5.0 Calc│Forecast Projects'!$A$12:$P$1000,12,FALSE)</f>
        <v>0.3</v>
      </c>
      <c r="D111" s="22">
        <f>VLOOKUP($A111,'5.0 Calc│Forecast Projects'!$A$12:$P$1000,13,FALSE)</f>
        <v>0.65</v>
      </c>
      <c r="E111" s="22">
        <f>VLOOKUP($A111,'5.0 Calc│Forecast Projects'!$A$12:$P$1000,14,FALSE)</f>
        <v>0.05</v>
      </c>
      <c r="F111" s="22">
        <f>VLOOKUP($A111,'5.0 Calc│Forecast Projects'!$A$12:$P$1000,15,FALSE)</f>
        <v>0</v>
      </c>
      <c r="G111" s="26">
        <f>$C111*(1+'3.2 Input│Other'!L$38)+$D111*(1+'3.2 Input│Other'!L$39)+$E111*(1+'3.2 Input│Other'!L$40)+$F111*(1+'3.2 Input│Other'!L$41)</f>
        <v>1</v>
      </c>
      <c r="H111" s="26">
        <f>$C111*(1+'3.2 Input│Other'!M$38)+$D111*(1+'3.2 Input│Other'!M$39)+$E111*(1+'3.2 Input│Other'!M$40)+$F111*(1+'3.2 Input│Other'!M$41)</f>
        <v>1</v>
      </c>
      <c r="I111" s="26">
        <f>$C111*(1+'3.2 Input│Other'!N$38)+$D111*(1+'3.2 Input│Other'!N$39)+$E111*(1+'3.2 Input│Other'!N$40)+$F111*(1+'3.2 Input│Other'!N$41)</f>
        <v>1</v>
      </c>
      <c r="J111" s="26">
        <f>$C111*(1+'3.2 Input│Other'!O$38)+$D111*(1+'3.2 Input│Other'!O$39)+$E111*(1+'3.2 Input│Other'!O$40)+$F111*(1+'3.2 Input│Other'!O$41)</f>
        <v>1</v>
      </c>
      <c r="K111" s="26">
        <f>$C111*(1+'3.2 Input│Other'!P$38)+$D111*(1+'3.2 Input│Other'!P$39)+$E111*(1+'3.2 Input│Other'!P$40)+$F111*(1+'3.2 Input│Other'!P$41)</f>
        <v>1</v>
      </c>
      <c r="M111" s="53">
        <f t="shared" si="1"/>
        <v>1</v>
      </c>
    </row>
    <row r="112" spans="1:13" x14ac:dyDescent="0.25">
      <c r="A112" s="7">
        <f>'5.0 Calc│Forecast Projects'!A112</f>
        <v>100</v>
      </c>
      <c r="B112" s="7" t="str">
        <f>'5.3 Calc│Forecast $2017'!B112</f>
        <v xml:space="preserve">PPM Refresh </v>
      </c>
      <c r="C112" s="22">
        <f>VLOOKUP($A112,'5.0 Calc│Forecast Projects'!$A$12:$P$1000,12,FALSE)</f>
        <v>0.3</v>
      </c>
      <c r="D112" s="22">
        <f>VLOOKUP($A112,'5.0 Calc│Forecast Projects'!$A$12:$P$1000,13,FALSE)</f>
        <v>0.65</v>
      </c>
      <c r="E112" s="22">
        <f>VLOOKUP($A112,'5.0 Calc│Forecast Projects'!$A$12:$P$1000,14,FALSE)</f>
        <v>0.05</v>
      </c>
      <c r="F112" s="22">
        <f>VLOOKUP($A112,'5.0 Calc│Forecast Projects'!$A$12:$P$1000,15,FALSE)</f>
        <v>0</v>
      </c>
      <c r="G112" s="26">
        <f>$C112*(1+'3.2 Input│Other'!L$38)+$D112*(1+'3.2 Input│Other'!L$39)+$E112*(1+'3.2 Input│Other'!L$40)+$F112*(1+'3.2 Input│Other'!L$41)</f>
        <v>1</v>
      </c>
      <c r="H112" s="26">
        <f>$C112*(1+'3.2 Input│Other'!M$38)+$D112*(1+'3.2 Input│Other'!M$39)+$E112*(1+'3.2 Input│Other'!M$40)+$F112*(1+'3.2 Input│Other'!M$41)</f>
        <v>1</v>
      </c>
      <c r="I112" s="26">
        <f>$C112*(1+'3.2 Input│Other'!N$38)+$D112*(1+'3.2 Input│Other'!N$39)+$E112*(1+'3.2 Input│Other'!N$40)+$F112*(1+'3.2 Input│Other'!N$41)</f>
        <v>1</v>
      </c>
      <c r="J112" s="26">
        <f>$C112*(1+'3.2 Input│Other'!O$38)+$D112*(1+'3.2 Input│Other'!O$39)+$E112*(1+'3.2 Input│Other'!O$40)+$F112*(1+'3.2 Input│Other'!O$41)</f>
        <v>1</v>
      </c>
      <c r="K112" s="26">
        <f>$C112*(1+'3.2 Input│Other'!P$38)+$D112*(1+'3.2 Input│Other'!P$39)+$E112*(1+'3.2 Input│Other'!P$40)+$F112*(1+'3.2 Input│Other'!P$41)</f>
        <v>1</v>
      </c>
      <c r="M112" s="53">
        <f t="shared" si="1"/>
        <v>1</v>
      </c>
    </row>
    <row r="113" spans="1:13" x14ac:dyDescent="0.25">
      <c r="A113" s="7">
        <f>'5.0 Calc│Forecast Projects'!A113</f>
        <v>101</v>
      </c>
      <c r="B113" s="7" t="str">
        <f>'5.3 Calc│Forecast $2017'!B113</f>
        <v xml:space="preserve">BizTalk Upgrade FY2018 </v>
      </c>
      <c r="C113" s="22">
        <f>VLOOKUP($A113,'5.0 Calc│Forecast Projects'!$A$12:$P$1000,12,FALSE)</f>
        <v>0.3</v>
      </c>
      <c r="D113" s="22">
        <f>VLOOKUP($A113,'5.0 Calc│Forecast Projects'!$A$12:$P$1000,13,FALSE)</f>
        <v>0.65</v>
      </c>
      <c r="E113" s="22">
        <f>VLOOKUP($A113,'5.0 Calc│Forecast Projects'!$A$12:$P$1000,14,FALSE)</f>
        <v>0.05</v>
      </c>
      <c r="F113" s="22">
        <f>VLOOKUP($A113,'5.0 Calc│Forecast Projects'!$A$12:$P$1000,15,FALSE)</f>
        <v>0</v>
      </c>
      <c r="G113" s="26">
        <f>$C113*(1+'3.2 Input│Other'!L$38)+$D113*(1+'3.2 Input│Other'!L$39)+$E113*(1+'3.2 Input│Other'!L$40)+$F113*(1+'3.2 Input│Other'!L$41)</f>
        <v>1</v>
      </c>
      <c r="H113" s="26">
        <f>$C113*(1+'3.2 Input│Other'!M$38)+$D113*(1+'3.2 Input│Other'!M$39)+$E113*(1+'3.2 Input│Other'!M$40)+$F113*(1+'3.2 Input│Other'!M$41)</f>
        <v>1</v>
      </c>
      <c r="I113" s="26">
        <f>$C113*(1+'3.2 Input│Other'!N$38)+$D113*(1+'3.2 Input│Other'!N$39)+$E113*(1+'3.2 Input│Other'!N$40)+$F113*(1+'3.2 Input│Other'!N$41)</f>
        <v>1</v>
      </c>
      <c r="J113" s="26">
        <f>$C113*(1+'3.2 Input│Other'!O$38)+$D113*(1+'3.2 Input│Other'!O$39)+$E113*(1+'3.2 Input│Other'!O$40)+$F113*(1+'3.2 Input│Other'!O$41)</f>
        <v>1</v>
      </c>
      <c r="K113" s="26">
        <f>$C113*(1+'3.2 Input│Other'!P$38)+$D113*(1+'3.2 Input│Other'!P$39)+$E113*(1+'3.2 Input│Other'!P$40)+$F113*(1+'3.2 Input│Other'!P$41)</f>
        <v>1</v>
      </c>
      <c r="M113" s="53">
        <f t="shared" si="1"/>
        <v>1</v>
      </c>
    </row>
    <row r="114" spans="1:13" x14ac:dyDescent="0.25">
      <c r="A114" s="7">
        <f>'5.0 Calc│Forecast Projects'!A114</f>
        <v>102</v>
      </c>
      <c r="B114" s="7" t="str">
        <f>'5.3 Calc│Forecast $2017'!B114</f>
        <v xml:space="preserve">Automated Testing Tool </v>
      </c>
      <c r="C114" s="22">
        <f>VLOOKUP($A114,'5.0 Calc│Forecast Projects'!$A$12:$P$1000,12,FALSE)</f>
        <v>0.3</v>
      </c>
      <c r="D114" s="22">
        <f>VLOOKUP($A114,'5.0 Calc│Forecast Projects'!$A$12:$P$1000,13,FALSE)</f>
        <v>0.65</v>
      </c>
      <c r="E114" s="22">
        <f>VLOOKUP($A114,'5.0 Calc│Forecast Projects'!$A$12:$P$1000,14,FALSE)</f>
        <v>0.05</v>
      </c>
      <c r="F114" s="22">
        <f>VLOOKUP($A114,'5.0 Calc│Forecast Projects'!$A$12:$P$1000,15,FALSE)</f>
        <v>0</v>
      </c>
      <c r="G114" s="26">
        <f>$C114*(1+'3.2 Input│Other'!L$38)+$D114*(1+'3.2 Input│Other'!L$39)+$E114*(1+'3.2 Input│Other'!L$40)+$F114*(1+'3.2 Input│Other'!L$41)</f>
        <v>1</v>
      </c>
      <c r="H114" s="26">
        <f>$C114*(1+'3.2 Input│Other'!M$38)+$D114*(1+'3.2 Input│Other'!M$39)+$E114*(1+'3.2 Input│Other'!M$40)+$F114*(1+'3.2 Input│Other'!M$41)</f>
        <v>1</v>
      </c>
      <c r="I114" s="26">
        <f>$C114*(1+'3.2 Input│Other'!N$38)+$D114*(1+'3.2 Input│Other'!N$39)+$E114*(1+'3.2 Input│Other'!N$40)+$F114*(1+'3.2 Input│Other'!N$41)</f>
        <v>1</v>
      </c>
      <c r="J114" s="26">
        <f>$C114*(1+'3.2 Input│Other'!O$38)+$D114*(1+'3.2 Input│Other'!O$39)+$E114*(1+'3.2 Input│Other'!O$40)+$F114*(1+'3.2 Input│Other'!O$41)</f>
        <v>1</v>
      </c>
      <c r="K114" s="26">
        <f>$C114*(1+'3.2 Input│Other'!P$38)+$D114*(1+'3.2 Input│Other'!P$39)+$E114*(1+'3.2 Input│Other'!P$40)+$F114*(1+'3.2 Input│Other'!P$41)</f>
        <v>1</v>
      </c>
      <c r="M114" s="53">
        <f t="shared" si="1"/>
        <v>1</v>
      </c>
    </row>
    <row r="115" spans="1:13" x14ac:dyDescent="0.25">
      <c r="A115" s="7">
        <f>'5.0 Calc│Forecast Projects'!A115</f>
        <v>103</v>
      </c>
      <c r="B115" s="7" t="str">
        <f>'5.3 Calc│Forecast $2017'!B115</f>
        <v xml:space="preserve">Code Management Software </v>
      </c>
      <c r="C115" s="22">
        <f>VLOOKUP($A115,'5.0 Calc│Forecast Projects'!$A$12:$P$1000,12,FALSE)</f>
        <v>0.3</v>
      </c>
      <c r="D115" s="22">
        <f>VLOOKUP($A115,'5.0 Calc│Forecast Projects'!$A$12:$P$1000,13,FALSE)</f>
        <v>0.65</v>
      </c>
      <c r="E115" s="22">
        <f>VLOOKUP($A115,'5.0 Calc│Forecast Projects'!$A$12:$P$1000,14,FALSE)</f>
        <v>0.05</v>
      </c>
      <c r="F115" s="22">
        <f>VLOOKUP($A115,'5.0 Calc│Forecast Projects'!$A$12:$P$1000,15,FALSE)</f>
        <v>0</v>
      </c>
      <c r="G115" s="26">
        <f>$C115*(1+'3.2 Input│Other'!L$38)+$D115*(1+'3.2 Input│Other'!L$39)+$E115*(1+'3.2 Input│Other'!L$40)+$F115*(1+'3.2 Input│Other'!L$41)</f>
        <v>1</v>
      </c>
      <c r="H115" s="26">
        <f>$C115*(1+'3.2 Input│Other'!M$38)+$D115*(1+'3.2 Input│Other'!M$39)+$E115*(1+'3.2 Input│Other'!M$40)+$F115*(1+'3.2 Input│Other'!M$41)</f>
        <v>1</v>
      </c>
      <c r="I115" s="26">
        <f>$C115*(1+'3.2 Input│Other'!N$38)+$D115*(1+'3.2 Input│Other'!N$39)+$E115*(1+'3.2 Input│Other'!N$40)+$F115*(1+'3.2 Input│Other'!N$41)</f>
        <v>1</v>
      </c>
      <c r="J115" s="26">
        <f>$C115*(1+'3.2 Input│Other'!O$38)+$D115*(1+'3.2 Input│Other'!O$39)+$E115*(1+'3.2 Input│Other'!O$40)+$F115*(1+'3.2 Input│Other'!O$41)</f>
        <v>1</v>
      </c>
      <c r="K115" s="26">
        <f>$C115*(1+'3.2 Input│Other'!P$38)+$D115*(1+'3.2 Input│Other'!P$39)+$E115*(1+'3.2 Input│Other'!P$40)+$F115*(1+'3.2 Input│Other'!P$41)</f>
        <v>1</v>
      </c>
      <c r="M115" s="53">
        <f t="shared" si="1"/>
        <v>1</v>
      </c>
    </row>
    <row r="116" spans="1:13" x14ac:dyDescent="0.25">
      <c r="A116" s="7">
        <f>'5.0 Calc│Forecast Projects'!A116</f>
        <v>104</v>
      </c>
      <c r="B116" s="7" t="str">
        <f>'5.3 Calc│Forecast $2017'!B116</f>
        <v xml:space="preserve">CRM Upgrade </v>
      </c>
      <c r="C116" s="22">
        <f>VLOOKUP($A116,'5.0 Calc│Forecast Projects'!$A$12:$P$1000,12,FALSE)</f>
        <v>0.3</v>
      </c>
      <c r="D116" s="22">
        <f>VLOOKUP($A116,'5.0 Calc│Forecast Projects'!$A$12:$P$1000,13,FALSE)</f>
        <v>0.65</v>
      </c>
      <c r="E116" s="22">
        <f>VLOOKUP($A116,'5.0 Calc│Forecast Projects'!$A$12:$P$1000,14,FALSE)</f>
        <v>0.05</v>
      </c>
      <c r="F116" s="22">
        <f>VLOOKUP($A116,'5.0 Calc│Forecast Projects'!$A$12:$P$1000,15,FALSE)</f>
        <v>0</v>
      </c>
      <c r="G116" s="26">
        <f>$C116*(1+'3.2 Input│Other'!L$38)+$D116*(1+'3.2 Input│Other'!L$39)+$E116*(1+'3.2 Input│Other'!L$40)+$F116*(1+'3.2 Input│Other'!L$41)</f>
        <v>1</v>
      </c>
      <c r="H116" s="26">
        <f>$C116*(1+'3.2 Input│Other'!M$38)+$D116*(1+'3.2 Input│Other'!M$39)+$E116*(1+'3.2 Input│Other'!M$40)+$F116*(1+'3.2 Input│Other'!M$41)</f>
        <v>1</v>
      </c>
      <c r="I116" s="26">
        <f>$C116*(1+'3.2 Input│Other'!N$38)+$D116*(1+'3.2 Input│Other'!N$39)+$E116*(1+'3.2 Input│Other'!N$40)+$F116*(1+'3.2 Input│Other'!N$41)</f>
        <v>1</v>
      </c>
      <c r="J116" s="26">
        <f>$C116*(1+'3.2 Input│Other'!O$38)+$D116*(1+'3.2 Input│Other'!O$39)+$E116*(1+'3.2 Input│Other'!O$40)+$F116*(1+'3.2 Input│Other'!O$41)</f>
        <v>1</v>
      </c>
      <c r="K116" s="26">
        <f>$C116*(1+'3.2 Input│Other'!P$38)+$D116*(1+'3.2 Input│Other'!P$39)+$E116*(1+'3.2 Input│Other'!P$40)+$F116*(1+'3.2 Input│Other'!P$41)</f>
        <v>1</v>
      </c>
      <c r="M116" s="53">
        <f t="shared" si="1"/>
        <v>1</v>
      </c>
    </row>
    <row r="117" spans="1:13" x14ac:dyDescent="0.25">
      <c r="A117" s="7">
        <f>'5.0 Calc│Forecast Projects'!A117</f>
        <v>105</v>
      </c>
      <c r="B117" s="7" t="str">
        <f>'5.3 Calc│Forecast $2017'!B117</f>
        <v xml:space="preserve">X-Info Aware Version 2 </v>
      </c>
      <c r="C117" s="22">
        <f>VLOOKUP($A117,'5.0 Calc│Forecast Projects'!$A$12:$P$1000,12,FALSE)</f>
        <v>0.3</v>
      </c>
      <c r="D117" s="22">
        <f>VLOOKUP($A117,'5.0 Calc│Forecast Projects'!$A$12:$P$1000,13,FALSE)</f>
        <v>0.65</v>
      </c>
      <c r="E117" s="22">
        <f>VLOOKUP($A117,'5.0 Calc│Forecast Projects'!$A$12:$P$1000,14,FALSE)</f>
        <v>0.05</v>
      </c>
      <c r="F117" s="22">
        <f>VLOOKUP($A117,'5.0 Calc│Forecast Projects'!$A$12:$P$1000,15,FALSE)</f>
        <v>0</v>
      </c>
      <c r="G117" s="26">
        <f>$C117*(1+'3.2 Input│Other'!L$38)+$D117*(1+'3.2 Input│Other'!L$39)+$E117*(1+'3.2 Input│Other'!L$40)+$F117*(1+'3.2 Input│Other'!L$41)</f>
        <v>1</v>
      </c>
      <c r="H117" s="26">
        <f>$C117*(1+'3.2 Input│Other'!M$38)+$D117*(1+'3.2 Input│Other'!M$39)+$E117*(1+'3.2 Input│Other'!M$40)+$F117*(1+'3.2 Input│Other'!M$41)</f>
        <v>1</v>
      </c>
      <c r="I117" s="26">
        <f>$C117*(1+'3.2 Input│Other'!N$38)+$D117*(1+'3.2 Input│Other'!N$39)+$E117*(1+'3.2 Input│Other'!N$40)+$F117*(1+'3.2 Input│Other'!N$41)</f>
        <v>1</v>
      </c>
      <c r="J117" s="26">
        <f>$C117*(1+'3.2 Input│Other'!O$38)+$D117*(1+'3.2 Input│Other'!O$39)+$E117*(1+'3.2 Input│Other'!O$40)+$F117*(1+'3.2 Input│Other'!O$41)</f>
        <v>1</v>
      </c>
      <c r="K117" s="26">
        <f>$C117*(1+'3.2 Input│Other'!P$38)+$D117*(1+'3.2 Input│Other'!P$39)+$E117*(1+'3.2 Input│Other'!P$40)+$F117*(1+'3.2 Input│Other'!P$41)</f>
        <v>1</v>
      </c>
      <c r="M117" s="53">
        <f t="shared" si="1"/>
        <v>1</v>
      </c>
    </row>
    <row r="118" spans="1:13" x14ac:dyDescent="0.25">
      <c r="A118" s="7">
        <f>'5.0 Calc│Forecast Projects'!A118</f>
        <v>106</v>
      </c>
      <c r="B118" s="7" t="str">
        <f>'5.3 Calc│Forecast $2017'!B118</f>
        <v xml:space="preserve">Supplier Qualification and Compliance </v>
      </c>
      <c r="C118" s="22">
        <f>VLOOKUP($A118,'5.0 Calc│Forecast Projects'!$A$12:$P$1000,12,FALSE)</f>
        <v>0.3</v>
      </c>
      <c r="D118" s="22">
        <f>VLOOKUP($A118,'5.0 Calc│Forecast Projects'!$A$12:$P$1000,13,FALSE)</f>
        <v>0.65</v>
      </c>
      <c r="E118" s="22">
        <f>VLOOKUP($A118,'5.0 Calc│Forecast Projects'!$A$12:$P$1000,14,FALSE)</f>
        <v>0.05</v>
      </c>
      <c r="F118" s="22">
        <f>VLOOKUP($A118,'5.0 Calc│Forecast Projects'!$A$12:$P$1000,15,FALSE)</f>
        <v>0</v>
      </c>
      <c r="G118" s="26">
        <f>$C118*(1+'3.2 Input│Other'!L$38)+$D118*(1+'3.2 Input│Other'!L$39)+$E118*(1+'3.2 Input│Other'!L$40)+$F118*(1+'3.2 Input│Other'!L$41)</f>
        <v>1</v>
      </c>
      <c r="H118" s="26">
        <f>$C118*(1+'3.2 Input│Other'!M$38)+$D118*(1+'3.2 Input│Other'!M$39)+$E118*(1+'3.2 Input│Other'!M$40)+$F118*(1+'3.2 Input│Other'!M$41)</f>
        <v>1</v>
      </c>
      <c r="I118" s="26">
        <f>$C118*(1+'3.2 Input│Other'!N$38)+$D118*(1+'3.2 Input│Other'!N$39)+$E118*(1+'3.2 Input│Other'!N$40)+$F118*(1+'3.2 Input│Other'!N$41)</f>
        <v>1</v>
      </c>
      <c r="J118" s="26">
        <f>$C118*(1+'3.2 Input│Other'!O$38)+$D118*(1+'3.2 Input│Other'!O$39)+$E118*(1+'3.2 Input│Other'!O$40)+$F118*(1+'3.2 Input│Other'!O$41)</f>
        <v>1</v>
      </c>
      <c r="K118" s="26">
        <f>$C118*(1+'3.2 Input│Other'!P$38)+$D118*(1+'3.2 Input│Other'!P$39)+$E118*(1+'3.2 Input│Other'!P$40)+$F118*(1+'3.2 Input│Other'!P$41)</f>
        <v>1</v>
      </c>
      <c r="M118" s="53">
        <f t="shared" si="1"/>
        <v>1</v>
      </c>
    </row>
    <row r="119" spans="1:13" x14ac:dyDescent="0.25">
      <c r="A119" s="7">
        <f>'5.0 Calc│Forecast Projects'!A119</f>
        <v>107</v>
      </c>
      <c r="B119" s="7" t="str">
        <f>'5.3 Calc│Forecast $2017'!B119</f>
        <v xml:space="preserve">Oracle eBS Upgrade to 12.2 </v>
      </c>
      <c r="C119" s="22">
        <f>VLOOKUP($A119,'5.0 Calc│Forecast Projects'!$A$12:$P$1000,12,FALSE)</f>
        <v>0.3</v>
      </c>
      <c r="D119" s="22">
        <f>VLOOKUP($A119,'5.0 Calc│Forecast Projects'!$A$12:$P$1000,13,FALSE)</f>
        <v>0.65</v>
      </c>
      <c r="E119" s="22">
        <f>VLOOKUP($A119,'5.0 Calc│Forecast Projects'!$A$12:$P$1000,14,FALSE)</f>
        <v>0.05</v>
      </c>
      <c r="F119" s="22">
        <f>VLOOKUP($A119,'5.0 Calc│Forecast Projects'!$A$12:$P$1000,15,FALSE)</f>
        <v>0</v>
      </c>
      <c r="G119" s="26">
        <f>$C119*(1+'3.2 Input│Other'!L$38)+$D119*(1+'3.2 Input│Other'!L$39)+$E119*(1+'3.2 Input│Other'!L$40)+$F119*(1+'3.2 Input│Other'!L$41)</f>
        <v>1</v>
      </c>
      <c r="H119" s="26">
        <f>$C119*(1+'3.2 Input│Other'!M$38)+$D119*(1+'3.2 Input│Other'!M$39)+$E119*(1+'3.2 Input│Other'!M$40)+$F119*(1+'3.2 Input│Other'!M$41)</f>
        <v>1</v>
      </c>
      <c r="I119" s="26">
        <f>$C119*(1+'3.2 Input│Other'!N$38)+$D119*(1+'3.2 Input│Other'!N$39)+$E119*(1+'3.2 Input│Other'!N$40)+$F119*(1+'3.2 Input│Other'!N$41)</f>
        <v>1</v>
      </c>
      <c r="J119" s="26">
        <f>$C119*(1+'3.2 Input│Other'!O$38)+$D119*(1+'3.2 Input│Other'!O$39)+$E119*(1+'3.2 Input│Other'!O$40)+$F119*(1+'3.2 Input│Other'!O$41)</f>
        <v>1</v>
      </c>
      <c r="K119" s="26">
        <f>$C119*(1+'3.2 Input│Other'!P$38)+$D119*(1+'3.2 Input│Other'!P$39)+$E119*(1+'3.2 Input│Other'!P$40)+$F119*(1+'3.2 Input│Other'!P$41)</f>
        <v>1</v>
      </c>
      <c r="M119" s="53">
        <f t="shared" si="1"/>
        <v>1</v>
      </c>
    </row>
    <row r="120" spans="1:13" x14ac:dyDescent="0.25">
      <c r="A120" s="7">
        <f>'5.0 Calc│Forecast Projects'!A120</f>
        <v>108</v>
      </c>
      <c r="B120" s="7" t="str">
        <f>'5.3 Calc│Forecast $2017'!B120</f>
        <v xml:space="preserve">BizTalk System Upgrade 2020 </v>
      </c>
      <c r="C120" s="22">
        <f>VLOOKUP($A120,'5.0 Calc│Forecast Projects'!$A$12:$P$1000,12,FALSE)</f>
        <v>0.3</v>
      </c>
      <c r="D120" s="22">
        <f>VLOOKUP($A120,'5.0 Calc│Forecast Projects'!$A$12:$P$1000,13,FALSE)</f>
        <v>0.65</v>
      </c>
      <c r="E120" s="22">
        <f>VLOOKUP($A120,'5.0 Calc│Forecast Projects'!$A$12:$P$1000,14,FALSE)</f>
        <v>0.05</v>
      </c>
      <c r="F120" s="22">
        <f>VLOOKUP($A120,'5.0 Calc│Forecast Projects'!$A$12:$P$1000,15,FALSE)</f>
        <v>0</v>
      </c>
      <c r="G120" s="26">
        <f>$C120*(1+'3.2 Input│Other'!L$38)+$D120*(1+'3.2 Input│Other'!L$39)+$E120*(1+'3.2 Input│Other'!L$40)+$F120*(1+'3.2 Input│Other'!L$41)</f>
        <v>1</v>
      </c>
      <c r="H120" s="26">
        <f>$C120*(1+'3.2 Input│Other'!M$38)+$D120*(1+'3.2 Input│Other'!M$39)+$E120*(1+'3.2 Input│Other'!M$40)+$F120*(1+'3.2 Input│Other'!M$41)</f>
        <v>1</v>
      </c>
      <c r="I120" s="26">
        <f>$C120*(1+'3.2 Input│Other'!N$38)+$D120*(1+'3.2 Input│Other'!N$39)+$E120*(1+'3.2 Input│Other'!N$40)+$F120*(1+'3.2 Input│Other'!N$41)</f>
        <v>1</v>
      </c>
      <c r="J120" s="26">
        <f>$C120*(1+'3.2 Input│Other'!O$38)+$D120*(1+'3.2 Input│Other'!O$39)+$E120*(1+'3.2 Input│Other'!O$40)+$F120*(1+'3.2 Input│Other'!O$41)</f>
        <v>1</v>
      </c>
      <c r="K120" s="26">
        <f>$C120*(1+'3.2 Input│Other'!P$38)+$D120*(1+'3.2 Input│Other'!P$39)+$E120*(1+'3.2 Input│Other'!P$40)+$F120*(1+'3.2 Input│Other'!P$41)</f>
        <v>1</v>
      </c>
      <c r="M120" s="53">
        <f t="shared" si="1"/>
        <v>1</v>
      </c>
    </row>
    <row r="121" spans="1:13" x14ac:dyDescent="0.25">
      <c r="A121" s="7">
        <f>'5.0 Calc│Forecast Projects'!A121</f>
        <v>109</v>
      </c>
      <c r="B121" s="7" t="str">
        <f>'5.3 Calc│Forecast $2017'!B121</f>
        <v>Applications Renewal</v>
      </c>
      <c r="C121" s="22">
        <f>VLOOKUP($A121,'5.0 Calc│Forecast Projects'!$A$12:$P$1000,12,FALSE)</f>
        <v>0.3</v>
      </c>
      <c r="D121" s="22">
        <f>VLOOKUP($A121,'5.0 Calc│Forecast Projects'!$A$12:$P$1000,13,FALSE)</f>
        <v>0.65</v>
      </c>
      <c r="E121" s="22">
        <f>VLOOKUP($A121,'5.0 Calc│Forecast Projects'!$A$12:$P$1000,14,FALSE)</f>
        <v>0.05</v>
      </c>
      <c r="F121" s="22">
        <f>VLOOKUP($A121,'5.0 Calc│Forecast Projects'!$A$12:$P$1000,15,FALSE)</f>
        <v>0</v>
      </c>
      <c r="G121" s="26">
        <f>$C121*(1+'3.2 Input│Other'!L$38)+$D121*(1+'3.2 Input│Other'!L$39)+$E121*(1+'3.2 Input│Other'!L$40)+$F121*(1+'3.2 Input│Other'!L$41)</f>
        <v>1</v>
      </c>
      <c r="H121" s="26">
        <f>$C121*(1+'3.2 Input│Other'!M$38)+$D121*(1+'3.2 Input│Other'!M$39)+$E121*(1+'3.2 Input│Other'!M$40)+$F121*(1+'3.2 Input│Other'!M$41)</f>
        <v>1</v>
      </c>
      <c r="I121" s="26">
        <f>$C121*(1+'3.2 Input│Other'!N$38)+$D121*(1+'3.2 Input│Other'!N$39)+$E121*(1+'3.2 Input│Other'!N$40)+$F121*(1+'3.2 Input│Other'!N$41)</f>
        <v>1</v>
      </c>
      <c r="J121" s="26">
        <f>$C121*(1+'3.2 Input│Other'!O$38)+$D121*(1+'3.2 Input│Other'!O$39)+$E121*(1+'3.2 Input│Other'!O$40)+$F121*(1+'3.2 Input│Other'!O$41)</f>
        <v>1</v>
      </c>
      <c r="K121" s="26">
        <f>$C121*(1+'3.2 Input│Other'!P$38)+$D121*(1+'3.2 Input│Other'!P$39)+$E121*(1+'3.2 Input│Other'!P$40)+$F121*(1+'3.2 Input│Other'!P$41)</f>
        <v>1</v>
      </c>
      <c r="M121" s="53">
        <f t="shared" si="1"/>
        <v>1</v>
      </c>
    </row>
    <row r="122" spans="1:13" x14ac:dyDescent="0.25">
      <c r="A122" s="7">
        <f>'5.0 Calc│Forecast Projects'!A122</f>
        <v>110</v>
      </c>
      <c r="B122" s="7" t="str">
        <f>'5.3 Calc│Forecast $2017'!B122</f>
        <v>Infrastructure Renewal</v>
      </c>
      <c r="C122" s="22">
        <f>VLOOKUP($A122,'5.0 Calc│Forecast Projects'!$A$12:$P$1000,12,FALSE)</f>
        <v>0.3</v>
      </c>
      <c r="D122" s="22">
        <f>VLOOKUP($A122,'5.0 Calc│Forecast Projects'!$A$12:$P$1000,13,FALSE)</f>
        <v>0.65</v>
      </c>
      <c r="E122" s="22">
        <f>VLOOKUP($A122,'5.0 Calc│Forecast Projects'!$A$12:$P$1000,14,FALSE)</f>
        <v>0.05</v>
      </c>
      <c r="F122" s="22">
        <f>VLOOKUP($A122,'5.0 Calc│Forecast Projects'!$A$12:$P$1000,15,FALSE)</f>
        <v>0</v>
      </c>
      <c r="G122" s="26">
        <f>$C122*(1+'3.2 Input│Other'!L$38)+$D122*(1+'3.2 Input│Other'!L$39)+$E122*(1+'3.2 Input│Other'!L$40)+$F122*(1+'3.2 Input│Other'!L$41)</f>
        <v>1</v>
      </c>
      <c r="H122" s="26">
        <f>$C122*(1+'3.2 Input│Other'!M$38)+$D122*(1+'3.2 Input│Other'!M$39)+$E122*(1+'3.2 Input│Other'!M$40)+$F122*(1+'3.2 Input│Other'!M$41)</f>
        <v>1</v>
      </c>
      <c r="I122" s="26">
        <f>$C122*(1+'3.2 Input│Other'!N$38)+$D122*(1+'3.2 Input│Other'!N$39)+$E122*(1+'3.2 Input│Other'!N$40)+$F122*(1+'3.2 Input│Other'!N$41)</f>
        <v>1</v>
      </c>
      <c r="J122" s="26">
        <f>$C122*(1+'3.2 Input│Other'!O$38)+$D122*(1+'3.2 Input│Other'!O$39)+$E122*(1+'3.2 Input│Other'!O$40)+$F122*(1+'3.2 Input│Other'!O$41)</f>
        <v>1</v>
      </c>
      <c r="K122" s="26">
        <f>$C122*(1+'3.2 Input│Other'!P$38)+$D122*(1+'3.2 Input│Other'!P$39)+$E122*(1+'3.2 Input│Other'!P$40)+$F122*(1+'3.2 Input│Other'!P$41)</f>
        <v>1</v>
      </c>
      <c r="M122" s="53">
        <f t="shared" si="1"/>
        <v>1</v>
      </c>
    </row>
    <row r="123" spans="1:13" x14ac:dyDescent="0.25">
      <c r="A123" s="7">
        <f>'5.0 Calc│Forecast Projects'!A123</f>
        <v>111</v>
      </c>
      <c r="B123" s="7" t="str">
        <f>'5.3 Calc│Forecast $2017'!B123</f>
        <v>Dandenong Relocation</v>
      </c>
      <c r="C123" s="22">
        <f>VLOOKUP($A123,'5.0 Calc│Forecast Projects'!$A$12:$P$1000,12,FALSE)</f>
        <v>0.5</v>
      </c>
      <c r="D123" s="22">
        <f>VLOOKUP($A123,'5.0 Calc│Forecast Projects'!$A$12:$P$1000,13,FALSE)</f>
        <v>0</v>
      </c>
      <c r="E123" s="22">
        <f>VLOOKUP($A123,'5.0 Calc│Forecast Projects'!$A$12:$P$1000,14,FALSE)</f>
        <v>0.5</v>
      </c>
      <c r="F123" s="22">
        <f>VLOOKUP($A123,'5.0 Calc│Forecast Projects'!$A$12:$P$1000,15,FALSE)</f>
        <v>0</v>
      </c>
      <c r="G123" s="26">
        <f>$C123*(1+'3.2 Input│Other'!L$38)+$D123*(1+'3.2 Input│Other'!L$39)+$E123*(1+'3.2 Input│Other'!L$40)+$F123*(1+'3.2 Input│Other'!L$41)</f>
        <v>1</v>
      </c>
      <c r="H123" s="26">
        <f>$C123*(1+'3.2 Input│Other'!M$38)+$D123*(1+'3.2 Input│Other'!M$39)+$E123*(1+'3.2 Input│Other'!M$40)+$F123*(1+'3.2 Input│Other'!M$41)</f>
        <v>1</v>
      </c>
      <c r="I123" s="26">
        <f>$C123*(1+'3.2 Input│Other'!N$38)+$D123*(1+'3.2 Input│Other'!N$39)+$E123*(1+'3.2 Input│Other'!N$40)+$F123*(1+'3.2 Input│Other'!N$41)</f>
        <v>1</v>
      </c>
      <c r="J123" s="26">
        <f>$C123*(1+'3.2 Input│Other'!O$38)+$D123*(1+'3.2 Input│Other'!O$39)+$E123*(1+'3.2 Input│Other'!O$40)+$F123*(1+'3.2 Input│Other'!O$41)</f>
        <v>1</v>
      </c>
      <c r="K123" s="26">
        <f>$C123*(1+'3.2 Input│Other'!P$38)+$D123*(1+'3.2 Input│Other'!P$39)+$E123*(1+'3.2 Input│Other'!P$40)+$F123*(1+'3.2 Input│Other'!P$41)</f>
        <v>1</v>
      </c>
      <c r="M123" s="53">
        <f t="shared" si="1"/>
        <v>1</v>
      </c>
    </row>
    <row r="124" spans="1:13" x14ac:dyDescent="0.25">
      <c r="A124" s="7" t="str">
        <f>'5.0 Calc│Forecast Projects'!A124</f>
        <v>-</v>
      </c>
      <c r="B124" s="7" t="str">
        <f>'5.3 Calc│Forecast $2017'!B124</f>
        <v/>
      </c>
      <c r="C124" s="22">
        <f>VLOOKUP($A124,'5.0 Calc│Forecast Projects'!$A$12:$P$1000,12,FALSE)</f>
        <v>0</v>
      </c>
      <c r="D124" s="22">
        <f>VLOOKUP($A124,'5.0 Calc│Forecast Projects'!$A$12:$P$1000,13,FALSE)</f>
        <v>0</v>
      </c>
      <c r="E124" s="22">
        <f>VLOOKUP($A124,'5.0 Calc│Forecast Projects'!$A$12:$P$1000,14,FALSE)</f>
        <v>0</v>
      </c>
      <c r="F124" s="22">
        <f>VLOOKUP($A124,'5.0 Calc│Forecast Projects'!$A$12:$P$1000,15,FALSE)</f>
        <v>0</v>
      </c>
      <c r="G124" s="26">
        <f>$C124*(1+'3.2 Input│Other'!L$38)+$D124*(1+'3.2 Input│Other'!L$39)+$E124*(1+'3.2 Input│Other'!L$40)+$F124*(1+'3.2 Input│Other'!L$41)</f>
        <v>0</v>
      </c>
      <c r="H124" s="26">
        <f>$C124*(1+'3.2 Input│Other'!M$38)+$D124*(1+'3.2 Input│Other'!M$39)+$E124*(1+'3.2 Input│Other'!M$40)+$F124*(1+'3.2 Input│Other'!M$41)</f>
        <v>0</v>
      </c>
      <c r="I124" s="26">
        <f>$C124*(1+'3.2 Input│Other'!N$38)+$D124*(1+'3.2 Input│Other'!N$39)+$E124*(1+'3.2 Input│Other'!N$40)+$F124*(1+'3.2 Input│Other'!N$41)</f>
        <v>0</v>
      </c>
      <c r="J124" s="26">
        <f>$C124*(1+'3.2 Input│Other'!O$38)+$D124*(1+'3.2 Input│Other'!O$39)+$E124*(1+'3.2 Input│Other'!O$40)+$F124*(1+'3.2 Input│Other'!O$41)</f>
        <v>0</v>
      </c>
      <c r="K124" s="26">
        <f>$C124*(1+'3.2 Input│Other'!P$38)+$D124*(1+'3.2 Input│Other'!P$39)+$E124*(1+'3.2 Input│Other'!P$40)+$F124*(1+'3.2 Input│Other'!P$41)</f>
        <v>0</v>
      </c>
      <c r="M124" s="53">
        <f t="shared" si="1"/>
        <v>0</v>
      </c>
    </row>
    <row r="125" spans="1:13" x14ac:dyDescent="0.25">
      <c r="A125" s="7" t="str">
        <f>'5.0 Calc│Forecast Projects'!A125</f>
        <v>-</v>
      </c>
      <c r="B125" s="7" t="str">
        <f>'5.3 Calc│Forecast $2017'!B125</f>
        <v/>
      </c>
      <c r="C125" s="22">
        <f>VLOOKUP($A125,'5.0 Calc│Forecast Projects'!$A$12:$P$1000,12,FALSE)</f>
        <v>0</v>
      </c>
      <c r="D125" s="22">
        <f>VLOOKUP($A125,'5.0 Calc│Forecast Projects'!$A$12:$P$1000,13,FALSE)</f>
        <v>0</v>
      </c>
      <c r="E125" s="22">
        <f>VLOOKUP($A125,'5.0 Calc│Forecast Projects'!$A$12:$P$1000,14,FALSE)</f>
        <v>0</v>
      </c>
      <c r="F125" s="22">
        <f>VLOOKUP($A125,'5.0 Calc│Forecast Projects'!$A$12:$P$1000,15,FALSE)</f>
        <v>0</v>
      </c>
      <c r="G125" s="26">
        <f>$C125*(1+'3.2 Input│Other'!L$38)+$D125*(1+'3.2 Input│Other'!L$39)+$E125*(1+'3.2 Input│Other'!L$40)+$F125*(1+'3.2 Input│Other'!L$41)</f>
        <v>0</v>
      </c>
      <c r="H125" s="26">
        <f>$C125*(1+'3.2 Input│Other'!M$38)+$D125*(1+'3.2 Input│Other'!M$39)+$E125*(1+'3.2 Input│Other'!M$40)+$F125*(1+'3.2 Input│Other'!M$41)</f>
        <v>0</v>
      </c>
      <c r="I125" s="26">
        <f>$C125*(1+'3.2 Input│Other'!N$38)+$D125*(1+'3.2 Input│Other'!N$39)+$E125*(1+'3.2 Input│Other'!N$40)+$F125*(1+'3.2 Input│Other'!N$41)</f>
        <v>0</v>
      </c>
      <c r="J125" s="26">
        <f>$C125*(1+'3.2 Input│Other'!O$38)+$D125*(1+'3.2 Input│Other'!O$39)+$E125*(1+'3.2 Input│Other'!O$40)+$F125*(1+'3.2 Input│Other'!O$41)</f>
        <v>0</v>
      </c>
      <c r="K125" s="26">
        <f>$C125*(1+'3.2 Input│Other'!P$38)+$D125*(1+'3.2 Input│Other'!P$39)+$E125*(1+'3.2 Input│Other'!P$40)+$F125*(1+'3.2 Input│Other'!P$41)</f>
        <v>0</v>
      </c>
      <c r="M125" s="53">
        <f t="shared" si="1"/>
        <v>0</v>
      </c>
    </row>
    <row r="126" spans="1:13" x14ac:dyDescent="0.25">
      <c r="A126" s="7" t="str">
        <f>'5.0 Calc│Forecast Projects'!A126</f>
        <v>-</v>
      </c>
      <c r="B126" s="7" t="str">
        <f>'5.3 Calc│Forecast $2017'!B126</f>
        <v/>
      </c>
      <c r="C126" s="22">
        <f>VLOOKUP($A126,'5.0 Calc│Forecast Projects'!$A$12:$P$1000,12,FALSE)</f>
        <v>0</v>
      </c>
      <c r="D126" s="22">
        <f>VLOOKUP($A126,'5.0 Calc│Forecast Projects'!$A$12:$P$1000,13,FALSE)</f>
        <v>0</v>
      </c>
      <c r="E126" s="22">
        <f>VLOOKUP($A126,'5.0 Calc│Forecast Projects'!$A$12:$P$1000,14,FALSE)</f>
        <v>0</v>
      </c>
      <c r="F126" s="22">
        <f>VLOOKUP($A126,'5.0 Calc│Forecast Projects'!$A$12:$P$1000,15,FALSE)</f>
        <v>0</v>
      </c>
      <c r="G126" s="26">
        <f>$C126*(1+'3.2 Input│Other'!L$38)+$D126*(1+'3.2 Input│Other'!L$39)+$E126*(1+'3.2 Input│Other'!L$40)+$F126*(1+'3.2 Input│Other'!L$41)</f>
        <v>0</v>
      </c>
      <c r="H126" s="26">
        <f>$C126*(1+'3.2 Input│Other'!M$38)+$D126*(1+'3.2 Input│Other'!M$39)+$E126*(1+'3.2 Input│Other'!M$40)+$F126*(1+'3.2 Input│Other'!M$41)</f>
        <v>0</v>
      </c>
      <c r="I126" s="26">
        <f>$C126*(1+'3.2 Input│Other'!N$38)+$D126*(1+'3.2 Input│Other'!N$39)+$E126*(1+'3.2 Input│Other'!N$40)+$F126*(1+'3.2 Input│Other'!N$41)</f>
        <v>0</v>
      </c>
      <c r="J126" s="26">
        <f>$C126*(1+'3.2 Input│Other'!O$38)+$D126*(1+'3.2 Input│Other'!O$39)+$E126*(1+'3.2 Input│Other'!O$40)+$F126*(1+'3.2 Input│Other'!O$41)</f>
        <v>0</v>
      </c>
      <c r="K126" s="26">
        <f>$C126*(1+'3.2 Input│Other'!P$38)+$D126*(1+'3.2 Input│Other'!P$39)+$E126*(1+'3.2 Input│Other'!P$40)+$F126*(1+'3.2 Input│Other'!P$41)</f>
        <v>0</v>
      </c>
      <c r="M126" s="53">
        <f t="shared" si="1"/>
        <v>0</v>
      </c>
    </row>
    <row r="127" spans="1:13" x14ac:dyDescent="0.25">
      <c r="A127" s="7" t="str">
        <f>'5.0 Calc│Forecast Projects'!A127</f>
        <v>-</v>
      </c>
      <c r="B127" s="7" t="str">
        <f>'5.3 Calc│Forecast $2017'!B127</f>
        <v/>
      </c>
      <c r="C127" s="22">
        <f>VLOOKUP($A127,'5.0 Calc│Forecast Projects'!$A$12:$P$1000,12,FALSE)</f>
        <v>0</v>
      </c>
      <c r="D127" s="22">
        <f>VLOOKUP($A127,'5.0 Calc│Forecast Projects'!$A$12:$P$1000,13,FALSE)</f>
        <v>0</v>
      </c>
      <c r="E127" s="22">
        <f>VLOOKUP($A127,'5.0 Calc│Forecast Projects'!$A$12:$P$1000,14,FALSE)</f>
        <v>0</v>
      </c>
      <c r="F127" s="22">
        <f>VLOOKUP($A127,'5.0 Calc│Forecast Projects'!$A$12:$P$1000,15,FALSE)</f>
        <v>0</v>
      </c>
      <c r="G127" s="26">
        <f>$C127*(1+'3.2 Input│Other'!L$38)+$D127*(1+'3.2 Input│Other'!L$39)+$E127*(1+'3.2 Input│Other'!L$40)+$F127*(1+'3.2 Input│Other'!L$41)</f>
        <v>0</v>
      </c>
      <c r="H127" s="26">
        <f>$C127*(1+'3.2 Input│Other'!M$38)+$D127*(1+'3.2 Input│Other'!M$39)+$E127*(1+'3.2 Input│Other'!M$40)+$F127*(1+'3.2 Input│Other'!M$41)</f>
        <v>0</v>
      </c>
      <c r="I127" s="26">
        <f>$C127*(1+'3.2 Input│Other'!N$38)+$D127*(1+'3.2 Input│Other'!N$39)+$E127*(1+'3.2 Input│Other'!N$40)+$F127*(1+'3.2 Input│Other'!N$41)</f>
        <v>0</v>
      </c>
      <c r="J127" s="26">
        <f>$C127*(1+'3.2 Input│Other'!O$38)+$D127*(1+'3.2 Input│Other'!O$39)+$E127*(1+'3.2 Input│Other'!O$40)+$F127*(1+'3.2 Input│Other'!O$41)</f>
        <v>0</v>
      </c>
      <c r="K127" s="26">
        <f>$C127*(1+'3.2 Input│Other'!P$38)+$D127*(1+'3.2 Input│Other'!P$39)+$E127*(1+'3.2 Input│Other'!P$40)+$F127*(1+'3.2 Input│Other'!P$41)</f>
        <v>0</v>
      </c>
      <c r="M127" s="53">
        <f t="shared" si="1"/>
        <v>0</v>
      </c>
    </row>
    <row r="128" spans="1:13" x14ac:dyDescent="0.25">
      <c r="A128" s="7" t="str">
        <f>'5.0 Calc│Forecast Projects'!A128</f>
        <v>-</v>
      </c>
      <c r="B128" s="7" t="str">
        <f>'5.3 Calc│Forecast $2017'!B128</f>
        <v/>
      </c>
      <c r="C128" s="22">
        <f>VLOOKUP($A128,'5.0 Calc│Forecast Projects'!$A$12:$P$1000,12,FALSE)</f>
        <v>0</v>
      </c>
      <c r="D128" s="22">
        <f>VLOOKUP($A128,'5.0 Calc│Forecast Projects'!$A$12:$P$1000,13,FALSE)</f>
        <v>0</v>
      </c>
      <c r="E128" s="22">
        <f>VLOOKUP($A128,'5.0 Calc│Forecast Projects'!$A$12:$P$1000,14,FALSE)</f>
        <v>0</v>
      </c>
      <c r="F128" s="22">
        <f>VLOOKUP($A128,'5.0 Calc│Forecast Projects'!$A$12:$P$1000,15,FALSE)</f>
        <v>0</v>
      </c>
      <c r="G128" s="26">
        <f>$C128*(1+'3.2 Input│Other'!L$38)+$D128*(1+'3.2 Input│Other'!L$39)+$E128*(1+'3.2 Input│Other'!L$40)+$F128*(1+'3.2 Input│Other'!L$41)</f>
        <v>0</v>
      </c>
      <c r="H128" s="26">
        <f>$C128*(1+'3.2 Input│Other'!M$38)+$D128*(1+'3.2 Input│Other'!M$39)+$E128*(1+'3.2 Input│Other'!M$40)+$F128*(1+'3.2 Input│Other'!M$41)</f>
        <v>0</v>
      </c>
      <c r="I128" s="26">
        <f>$C128*(1+'3.2 Input│Other'!N$38)+$D128*(1+'3.2 Input│Other'!N$39)+$E128*(1+'3.2 Input│Other'!N$40)+$F128*(1+'3.2 Input│Other'!N$41)</f>
        <v>0</v>
      </c>
      <c r="J128" s="26">
        <f>$C128*(1+'3.2 Input│Other'!O$38)+$D128*(1+'3.2 Input│Other'!O$39)+$E128*(1+'3.2 Input│Other'!O$40)+$F128*(1+'3.2 Input│Other'!O$41)</f>
        <v>0</v>
      </c>
      <c r="K128" s="26">
        <f>$C128*(1+'3.2 Input│Other'!P$38)+$D128*(1+'3.2 Input│Other'!P$39)+$E128*(1+'3.2 Input│Other'!P$40)+$F128*(1+'3.2 Input│Other'!P$41)</f>
        <v>0</v>
      </c>
      <c r="M128" s="53">
        <f t="shared" si="1"/>
        <v>0</v>
      </c>
    </row>
    <row r="129" spans="1:13" x14ac:dyDescent="0.25">
      <c r="A129" s="7" t="str">
        <f>'5.0 Calc│Forecast Projects'!A129</f>
        <v>-</v>
      </c>
      <c r="B129" s="7" t="str">
        <f>'5.3 Calc│Forecast $2017'!B129</f>
        <v/>
      </c>
      <c r="C129" s="22">
        <f>VLOOKUP($A129,'5.0 Calc│Forecast Projects'!$A$12:$P$1000,12,FALSE)</f>
        <v>0</v>
      </c>
      <c r="D129" s="22">
        <f>VLOOKUP($A129,'5.0 Calc│Forecast Projects'!$A$12:$P$1000,13,FALSE)</f>
        <v>0</v>
      </c>
      <c r="E129" s="22">
        <f>VLOOKUP($A129,'5.0 Calc│Forecast Projects'!$A$12:$P$1000,14,FALSE)</f>
        <v>0</v>
      </c>
      <c r="F129" s="22">
        <f>VLOOKUP($A129,'5.0 Calc│Forecast Projects'!$A$12:$P$1000,15,FALSE)</f>
        <v>0</v>
      </c>
      <c r="G129" s="26">
        <f>$C129*(1+'3.2 Input│Other'!L$38)+$D129*(1+'3.2 Input│Other'!L$39)+$E129*(1+'3.2 Input│Other'!L$40)+$F129*(1+'3.2 Input│Other'!L$41)</f>
        <v>0</v>
      </c>
      <c r="H129" s="26">
        <f>$C129*(1+'3.2 Input│Other'!M$38)+$D129*(1+'3.2 Input│Other'!M$39)+$E129*(1+'3.2 Input│Other'!M$40)+$F129*(1+'3.2 Input│Other'!M$41)</f>
        <v>0</v>
      </c>
      <c r="I129" s="26">
        <f>$C129*(1+'3.2 Input│Other'!N$38)+$D129*(1+'3.2 Input│Other'!N$39)+$E129*(1+'3.2 Input│Other'!N$40)+$F129*(1+'3.2 Input│Other'!N$41)</f>
        <v>0</v>
      </c>
      <c r="J129" s="26">
        <f>$C129*(1+'3.2 Input│Other'!O$38)+$D129*(1+'3.2 Input│Other'!O$39)+$E129*(1+'3.2 Input│Other'!O$40)+$F129*(1+'3.2 Input│Other'!O$41)</f>
        <v>0</v>
      </c>
      <c r="K129" s="26">
        <f>$C129*(1+'3.2 Input│Other'!P$38)+$D129*(1+'3.2 Input│Other'!P$39)+$E129*(1+'3.2 Input│Other'!P$40)+$F129*(1+'3.2 Input│Other'!P$41)</f>
        <v>0</v>
      </c>
      <c r="M129" s="53">
        <f t="shared" si="1"/>
        <v>0</v>
      </c>
    </row>
    <row r="130" spans="1:13" x14ac:dyDescent="0.25">
      <c r="A130" s="7" t="str">
        <f>'5.0 Calc│Forecast Projects'!A130</f>
        <v>-</v>
      </c>
      <c r="B130" s="7" t="str">
        <f>'5.3 Calc│Forecast $2017'!B130</f>
        <v/>
      </c>
      <c r="C130" s="22">
        <f>VLOOKUP($A130,'5.0 Calc│Forecast Projects'!$A$12:$P$1000,12,FALSE)</f>
        <v>0</v>
      </c>
      <c r="D130" s="22">
        <f>VLOOKUP($A130,'5.0 Calc│Forecast Projects'!$A$12:$P$1000,13,FALSE)</f>
        <v>0</v>
      </c>
      <c r="E130" s="22">
        <f>VLOOKUP($A130,'5.0 Calc│Forecast Projects'!$A$12:$P$1000,14,FALSE)</f>
        <v>0</v>
      </c>
      <c r="F130" s="22">
        <f>VLOOKUP($A130,'5.0 Calc│Forecast Projects'!$A$12:$P$1000,15,FALSE)</f>
        <v>0</v>
      </c>
      <c r="G130" s="26">
        <f>$C130*(1+'3.2 Input│Other'!L$38)+$D130*(1+'3.2 Input│Other'!L$39)+$E130*(1+'3.2 Input│Other'!L$40)+$F130*(1+'3.2 Input│Other'!L$41)</f>
        <v>0</v>
      </c>
      <c r="H130" s="26">
        <f>$C130*(1+'3.2 Input│Other'!M$38)+$D130*(1+'3.2 Input│Other'!M$39)+$E130*(1+'3.2 Input│Other'!M$40)+$F130*(1+'3.2 Input│Other'!M$41)</f>
        <v>0</v>
      </c>
      <c r="I130" s="26">
        <f>$C130*(1+'3.2 Input│Other'!N$38)+$D130*(1+'3.2 Input│Other'!N$39)+$E130*(1+'3.2 Input│Other'!N$40)+$F130*(1+'3.2 Input│Other'!N$41)</f>
        <v>0</v>
      </c>
      <c r="J130" s="26">
        <f>$C130*(1+'3.2 Input│Other'!O$38)+$D130*(1+'3.2 Input│Other'!O$39)+$E130*(1+'3.2 Input│Other'!O$40)+$F130*(1+'3.2 Input│Other'!O$41)</f>
        <v>0</v>
      </c>
      <c r="K130" s="26">
        <f>$C130*(1+'3.2 Input│Other'!P$38)+$D130*(1+'3.2 Input│Other'!P$39)+$E130*(1+'3.2 Input│Other'!P$40)+$F130*(1+'3.2 Input│Other'!P$41)</f>
        <v>0</v>
      </c>
      <c r="M130" s="53">
        <f t="shared" si="1"/>
        <v>0</v>
      </c>
    </row>
    <row r="131" spans="1:13" x14ac:dyDescent="0.25">
      <c r="A131" s="7" t="str">
        <f>'5.0 Calc│Forecast Projects'!A131</f>
        <v>-</v>
      </c>
      <c r="B131" s="7" t="str">
        <f>'5.3 Calc│Forecast $2017'!B131</f>
        <v/>
      </c>
      <c r="C131" s="22">
        <f>VLOOKUP($A131,'5.0 Calc│Forecast Projects'!$A$12:$P$1000,12,FALSE)</f>
        <v>0</v>
      </c>
      <c r="D131" s="22">
        <f>VLOOKUP($A131,'5.0 Calc│Forecast Projects'!$A$12:$P$1000,13,FALSE)</f>
        <v>0</v>
      </c>
      <c r="E131" s="22">
        <f>VLOOKUP($A131,'5.0 Calc│Forecast Projects'!$A$12:$P$1000,14,FALSE)</f>
        <v>0</v>
      </c>
      <c r="F131" s="22">
        <f>VLOOKUP($A131,'5.0 Calc│Forecast Projects'!$A$12:$P$1000,15,FALSE)</f>
        <v>0</v>
      </c>
      <c r="G131" s="26">
        <f>$C131*(1+'3.2 Input│Other'!L$38)+$D131*(1+'3.2 Input│Other'!L$39)+$E131*(1+'3.2 Input│Other'!L$40)+$F131*(1+'3.2 Input│Other'!L$41)</f>
        <v>0</v>
      </c>
      <c r="H131" s="26">
        <f>$C131*(1+'3.2 Input│Other'!M$38)+$D131*(1+'3.2 Input│Other'!M$39)+$E131*(1+'3.2 Input│Other'!M$40)+$F131*(1+'3.2 Input│Other'!M$41)</f>
        <v>0</v>
      </c>
      <c r="I131" s="26">
        <f>$C131*(1+'3.2 Input│Other'!N$38)+$D131*(1+'3.2 Input│Other'!N$39)+$E131*(1+'3.2 Input│Other'!N$40)+$F131*(1+'3.2 Input│Other'!N$41)</f>
        <v>0</v>
      </c>
      <c r="J131" s="26">
        <f>$C131*(1+'3.2 Input│Other'!O$38)+$D131*(1+'3.2 Input│Other'!O$39)+$E131*(1+'3.2 Input│Other'!O$40)+$F131*(1+'3.2 Input│Other'!O$41)</f>
        <v>0</v>
      </c>
      <c r="K131" s="26">
        <f>$C131*(1+'3.2 Input│Other'!P$38)+$D131*(1+'3.2 Input│Other'!P$39)+$E131*(1+'3.2 Input│Other'!P$40)+$F131*(1+'3.2 Input│Other'!P$41)</f>
        <v>0</v>
      </c>
      <c r="M131" s="53">
        <f t="shared" si="1"/>
        <v>0</v>
      </c>
    </row>
    <row r="132" spans="1:13" x14ac:dyDescent="0.25">
      <c r="A132" s="7" t="str">
        <f>'5.0 Calc│Forecast Projects'!A132</f>
        <v>-</v>
      </c>
      <c r="B132" s="7" t="str">
        <f>'5.3 Calc│Forecast $2017'!B132</f>
        <v/>
      </c>
      <c r="C132" s="22">
        <f>VLOOKUP($A132,'5.0 Calc│Forecast Projects'!$A$12:$P$1000,12,FALSE)</f>
        <v>0</v>
      </c>
      <c r="D132" s="22">
        <f>VLOOKUP($A132,'5.0 Calc│Forecast Projects'!$A$12:$P$1000,13,FALSE)</f>
        <v>0</v>
      </c>
      <c r="E132" s="22">
        <f>VLOOKUP($A132,'5.0 Calc│Forecast Projects'!$A$12:$P$1000,14,FALSE)</f>
        <v>0</v>
      </c>
      <c r="F132" s="22">
        <f>VLOOKUP($A132,'5.0 Calc│Forecast Projects'!$A$12:$P$1000,15,FALSE)</f>
        <v>0</v>
      </c>
      <c r="G132" s="26">
        <f>$C132*(1+'3.2 Input│Other'!L$38)+$D132*(1+'3.2 Input│Other'!L$39)+$E132*(1+'3.2 Input│Other'!L$40)+$F132*(1+'3.2 Input│Other'!L$41)</f>
        <v>0</v>
      </c>
      <c r="H132" s="26">
        <f>$C132*(1+'3.2 Input│Other'!M$38)+$D132*(1+'3.2 Input│Other'!M$39)+$E132*(1+'3.2 Input│Other'!M$40)+$F132*(1+'3.2 Input│Other'!M$41)</f>
        <v>0</v>
      </c>
      <c r="I132" s="26">
        <f>$C132*(1+'3.2 Input│Other'!N$38)+$D132*(1+'3.2 Input│Other'!N$39)+$E132*(1+'3.2 Input│Other'!N$40)+$F132*(1+'3.2 Input│Other'!N$41)</f>
        <v>0</v>
      </c>
      <c r="J132" s="26">
        <f>$C132*(1+'3.2 Input│Other'!O$38)+$D132*(1+'3.2 Input│Other'!O$39)+$E132*(1+'3.2 Input│Other'!O$40)+$F132*(1+'3.2 Input│Other'!O$41)</f>
        <v>0</v>
      </c>
      <c r="K132" s="26">
        <f>$C132*(1+'3.2 Input│Other'!P$38)+$D132*(1+'3.2 Input│Other'!P$39)+$E132*(1+'3.2 Input│Other'!P$40)+$F132*(1+'3.2 Input│Other'!P$41)</f>
        <v>0</v>
      </c>
      <c r="M132" s="53">
        <f t="shared" si="1"/>
        <v>0</v>
      </c>
    </row>
    <row r="133" spans="1:13" x14ac:dyDescent="0.25">
      <c r="A133" s="7" t="str">
        <f>'5.0 Calc│Forecast Projects'!A133</f>
        <v>-</v>
      </c>
      <c r="B133" s="7" t="str">
        <f>'5.3 Calc│Forecast $2017'!B133</f>
        <v/>
      </c>
      <c r="C133" s="22">
        <f>VLOOKUP($A133,'5.0 Calc│Forecast Projects'!$A$12:$P$1000,12,FALSE)</f>
        <v>0</v>
      </c>
      <c r="D133" s="22">
        <f>VLOOKUP($A133,'5.0 Calc│Forecast Projects'!$A$12:$P$1000,13,FALSE)</f>
        <v>0</v>
      </c>
      <c r="E133" s="22">
        <f>VLOOKUP($A133,'5.0 Calc│Forecast Projects'!$A$12:$P$1000,14,FALSE)</f>
        <v>0</v>
      </c>
      <c r="F133" s="22">
        <f>VLOOKUP($A133,'5.0 Calc│Forecast Projects'!$A$12:$P$1000,15,FALSE)</f>
        <v>0</v>
      </c>
      <c r="G133" s="26">
        <f>$C133*(1+'3.2 Input│Other'!L$38)+$D133*(1+'3.2 Input│Other'!L$39)+$E133*(1+'3.2 Input│Other'!L$40)+$F133*(1+'3.2 Input│Other'!L$41)</f>
        <v>0</v>
      </c>
      <c r="H133" s="26">
        <f>$C133*(1+'3.2 Input│Other'!M$38)+$D133*(1+'3.2 Input│Other'!M$39)+$E133*(1+'3.2 Input│Other'!M$40)+$F133*(1+'3.2 Input│Other'!M$41)</f>
        <v>0</v>
      </c>
      <c r="I133" s="26">
        <f>$C133*(1+'3.2 Input│Other'!N$38)+$D133*(1+'3.2 Input│Other'!N$39)+$E133*(1+'3.2 Input│Other'!N$40)+$F133*(1+'3.2 Input│Other'!N$41)</f>
        <v>0</v>
      </c>
      <c r="J133" s="26">
        <f>$C133*(1+'3.2 Input│Other'!O$38)+$D133*(1+'3.2 Input│Other'!O$39)+$E133*(1+'3.2 Input│Other'!O$40)+$F133*(1+'3.2 Input│Other'!O$41)</f>
        <v>0</v>
      </c>
      <c r="K133" s="26">
        <f>$C133*(1+'3.2 Input│Other'!P$38)+$D133*(1+'3.2 Input│Other'!P$39)+$E133*(1+'3.2 Input│Other'!P$40)+$F133*(1+'3.2 Input│Other'!P$41)</f>
        <v>0</v>
      </c>
      <c r="M133" s="53">
        <f t="shared" si="1"/>
        <v>0</v>
      </c>
    </row>
    <row r="134" spans="1:13" x14ac:dyDescent="0.25">
      <c r="A134" s="7" t="str">
        <f>'5.0 Calc│Forecast Projects'!A134</f>
        <v>-</v>
      </c>
      <c r="B134" s="7" t="str">
        <f>'5.3 Calc│Forecast $2017'!B134</f>
        <v/>
      </c>
      <c r="C134" s="22">
        <f>VLOOKUP($A134,'5.0 Calc│Forecast Projects'!$A$12:$P$1000,12,FALSE)</f>
        <v>0</v>
      </c>
      <c r="D134" s="22">
        <f>VLOOKUP($A134,'5.0 Calc│Forecast Projects'!$A$12:$P$1000,13,FALSE)</f>
        <v>0</v>
      </c>
      <c r="E134" s="22">
        <f>VLOOKUP($A134,'5.0 Calc│Forecast Projects'!$A$12:$P$1000,14,FALSE)</f>
        <v>0</v>
      </c>
      <c r="F134" s="22">
        <f>VLOOKUP($A134,'5.0 Calc│Forecast Projects'!$A$12:$P$1000,15,FALSE)</f>
        <v>0</v>
      </c>
      <c r="G134" s="26">
        <f>$C134*(1+'3.2 Input│Other'!L$38)+$D134*(1+'3.2 Input│Other'!L$39)+$E134*(1+'3.2 Input│Other'!L$40)+$F134*(1+'3.2 Input│Other'!L$41)</f>
        <v>0</v>
      </c>
      <c r="H134" s="26">
        <f>$C134*(1+'3.2 Input│Other'!M$38)+$D134*(1+'3.2 Input│Other'!M$39)+$E134*(1+'3.2 Input│Other'!M$40)+$F134*(1+'3.2 Input│Other'!M$41)</f>
        <v>0</v>
      </c>
      <c r="I134" s="26">
        <f>$C134*(1+'3.2 Input│Other'!N$38)+$D134*(1+'3.2 Input│Other'!N$39)+$E134*(1+'3.2 Input│Other'!N$40)+$F134*(1+'3.2 Input│Other'!N$41)</f>
        <v>0</v>
      </c>
      <c r="J134" s="26">
        <f>$C134*(1+'3.2 Input│Other'!O$38)+$D134*(1+'3.2 Input│Other'!O$39)+$E134*(1+'3.2 Input│Other'!O$40)+$F134*(1+'3.2 Input│Other'!O$41)</f>
        <v>0</v>
      </c>
      <c r="K134" s="26">
        <f>$C134*(1+'3.2 Input│Other'!P$38)+$D134*(1+'3.2 Input│Other'!P$39)+$E134*(1+'3.2 Input│Other'!P$40)+$F134*(1+'3.2 Input│Other'!P$41)</f>
        <v>0</v>
      </c>
      <c r="M134" s="53">
        <f t="shared" si="1"/>
        <v>0</v>
      </c>
    </row>
    <row r="135" spans="1:13" x14ac:dyDescent="0.25">
      <c r="A135" s="7" t="str">
        <f>'5.0 Calc│Forecast Projects'!A135</f>
        <v>-</v>
      </c>
      <c r="B135" s="7" t="str">
        <f>'5.3 Calc│Forecast $2017'!B135</f>
        <v/>
      </c>
      <c r="C135" s="22">
        <f>VLOOKUP($A135,'5.0 Calc│Forecast Projects'!$A$12:$P$1000,12,FALSE)</f>
        <v>0</v>
      </c>
      <c r="D135" s="22">
        <f>VLOOKUP($A135,'5.0 Calc│Forecast Projects'!$A$12:$P$1000,13,FALSE)</f>
        <v>0</v>
      </c>
      <c r="E135" s="22">
        <f>VLOOKUP($A135,'5.0 Calc│Forecast Projects'!$A$12:$P$1000,14,FALSE)</f>
        <v>0</v>
      </c>
      <c r="F135" s="22">
        <f>VLOOKUP($A135,'5.0 Calc│Forecast Projects'!$A$12:$P$1000,15,FALSE)</f>
        <v>0</v>
      </c>
      <c r="G135" s="26">
        <f>$C135*(1+'3.2 Input│Other'!L$38)+$D135*(1+'3.2 Input│Other'!L$39)+$E135*(1+'3.2 Input│Other'!L$40)+$F135*(1+'3.2 Input│Other'!L$41)</f>
        <v>0</v>
      </c>
      <c r="H135" s="26">
        <f>$C135*(1+'3.2 Input│Other'!M$38)+$D135*(1+'3.2 Input│Other'!M$39)+$E135*(1+'3.2 Input│Other'!M$40)+$F135*(1+'3.2 Input│Other'!M$41)</f>
        <v>0</v>
      </c>
      <c r="I135" s="26">
        <f>$C135*(1+'3.2 Input│Other'!N$38)+$D135*(1+'3.2 Input│Other'!N$39)+$E135*(1+'3.2 Input│Other'!N$40)+$F135*(1+'3.2 Input│Other'!N$41)</f>
        <v>0</v>
      </c>
      <c r="J135" s="26">
        <f>$C135*(1+'3.2 Input│Other'!O$38)+$D135*(1+'3.2 Input│Other'!O$39)+$E135*(1+'3.2 Input│Other'!O$40)+$F135*(1+'3.2 Input│Other'!O$41)</f>
        <v>0</v>
      </c>
      <c r="K135" s="26">
        <f>$C135*(1+'3.2 Input│Other'!P$38)+$D135*(1+'3.2 Input│Other'!P$39)+$E135*(1+'3.2 Input│Other'!P$40)+$F135*(1+'3.2 Input│Other'!P$41)</f>
        <v>0</v>
      </c>
      <c r="M135" s="53">
        <f t="shared" si="1"/>
        <v>0</v>
      </c>
    </row>
    <row r="136" spans="1:13" x14ac:dyDescent="0.25">
      <c r="A136" s="7" t="str">
        <f>'5.0 Calc│Forecast Projects'!A136</f>
        <v>-</v>
      </c>
      <c r="B136" s="7" t="str">
        <f>'5.3 Calc│Forecast $2017'!B136</f>
        <v/>
      </c>
      <c r="C136" s="22">
        <f>VLOOKUP($A136,'5.0 Calc│Forecast Projects'!$A$12:$P$1000,12,FALSE)</f>
        <v>0</v>
      </c>
      <c r="D136" s="22">
        <f>VLOOKUP($A136,'5.0 Calc│Forecast Projects'!$A$12:$P$1000,13,FALSE)</f>
        <v>0</v>
      </c>
      <c r="E136" s="22">
        <f>VLOOKUP($A136,'5.0 Calc│Forecast Projects'!$A$12:$P$1000,14,FALSE)</f>
        <v>0</v>
      </c>
      <c r="F136" s="22">
        <f>VLOOKUP($A136,'5.0 Calc│Forecast Projects'!$A$12:$P$1000,15,FALSE)</f>
        <v>0</v>
      </c>
      <c r="G136" s="26">
        <f>$C136*(1+'3.2 Input│Other'!L$38)+$D136*(1+'3.2 Input│Other'!L$39)+$E136*(1+'3.2 Input│Other'!L$40)+$F136*(1+'3.2 Input│Other'!L$41)</f>
        <v>0</v>
      </c>
      <c r="H136" s="26">
        <f>$C136*(1+'3.2 Input│Other'!M$38)+$D136*(1+'3.2 Input│Other'!M$39)+$E136*(1+'3.2 Input│Other'!M$40)+$F136*(1+'3.2 Input│Other'!M$41)</f>
        <v>0</v>
      </c>
      <c r="I136" s="26">
        <f>$C136*(1+'3.2 Input│Other'!N$38)+$D136*(1+'3.2 Input│Other'!N$39)+$E136*(1+'3.2 Input│Other'!N$40)+$F136*(1+'3.2 Input│Other'!N$41)</f>
        <v>0</v>
      </c>
      <c r="J136" s="26">
        <f>$C136*(1+'3.2 Input│Other'!O$38)+$D136*(1+'3.2 Input│Other'!O$39)+$E136*(1+'3.2 Input│Other'!O$40)+$F136*(1+'3.2 Input│Other'!O$41)</f>
        <v>0</v>
      </c>
      <c r="K136" s="26">
        <f>$C136*(1+'3.2 Input│Other'!P$38)+$D136*(1+'3.2 Input│Other'!P$39)+$E136*(1+'3.2 Input│Other'!P$40)+$F136*(1+'3.2 Input│Other'!P$41)</f>
        <v>0</v>
      </c>
      <c r="M136" s="53">
        <f t="shared" si="1"/>
        <v>0</v>
      </c>
    </row>
    <row r="137" spans="1:13" x14ac:dyDescent="0.25">
      <c r="A137" s="7" t="str">
        <f>'5.0 Calc│Forecast Projects'!A137</f>
        <v>-</v>
      </c>
      <c r="B137" s="7" t="str">
        <f>'5.3 Calc│Forecast $2017'!B137</f>
        <v/>
      </c>
      <c r="C137" s="22">
        <f>VLOOKUP($A137,'5.0 Calc│Forecast Projects'!$A$12:$P$1000,12,FALSE)</f>
        <v>0</v>
      </c>
      <c r="D137" s="22">
        <f>VLOOKUP($A137,'5.0 Calc│Forecast Projects'!$A$12:$P$1000,13,FALSE)</f>
        <v>0</v>
      </c>
      <c r="E137" s="22">
        <f>VLOOKUP($A137,'5.0 Calc│Forecast Projects'!$A$12:$P$1000,14,FALSE)</f>
        <v>0</v>
      </c>
      <c r="F137" s="22">
        <f>VLOOKUP($A137,'5.0 Calc│Forecast Projects'!$A$12:$P$1000,15,FALSE)</f>
        <v>0</v>
      </c>
      <c r="G137" s="26">
        <f>$C137*(1+'3.2 Input│Other'!L$38)+$D137*(1+'3.2 Input│Other'!L$39)+$E137*(1+'3.2 Input│Other'!L$40)+$F137*(1+'3.2 Input│Other'!L$41)</f>
        <v>0</v>
      </c>
      <c r="H137" s="26">
        <f>$C137*(1+'3.2 Input│Other'!M$38)+$D137*(1+'3.2 Input│Other'!M$39)+$E137*(1+'3.2 Input│Other'!M$40)+$F137*(1+'3.2 Input│Other'!M$41)</f>
        <v>0</v>
      </c>
      <c r="I137" s="26">
        <f>$C137*(1+'3.2 Input│Other'!N$38)+$D137*(1+'3.2 Input│Other'!N$39)+$E137*(1+'3.2 Input│Other'!N$40)+$F137*(1+'3.2 Input│Other'!N$41)</f>
        <v>0</v>
      </c>
      <c r="J137" s="26">
        <f>$C137*(1+'3.2 Input│Other'!O$38)+$D137*(1+'3.2 Input│Other'!O$39)+$E137*(1+'3.2 Input│Other'!O$40)+$F137*(1+'3.2 Input│Other'!O$41)</f>
        <v>0</v>
      </c>
      <c r="K137" s="26">
        <f>$C137*(1+'3.2 Input│Other'!P$38)+$D137*(1+'3.2 Input│Other'!P$39)+$E137*(1+'3.2 Input│Other'!P$40)+$F137*(1+'3.2 Input│Other'!P$41)</f>
        <v>0</v>
      </c>
      <c r="M137" s="53">
        <f t="shared" si="1"/>
        <v>0</v>
      </c>
    </row>
    <row r="138" spans="1:13" x14ac:dyDescent="0.25">
      <c r="A138" s="7" t="str">
        <f>'5.0 Calc│Forecast Projects'!A138</f>
        <v>-</v>
      </c>
      <c r="B138" s="7" t="str">
        <f>'5.3 Calc│Forecast $2017'!B138</f>
        <v/>
      </c>
      <c r="C138" s="22">
        <f>VLOOKUP($A138,'5.0 Calc│Forecast Projects'!$A$12:$P$1000,12,FALSE)</f>
        <v>0</v>
      </c>
      <c r="D138" s="22">
        <f>VLOOKUP($A138,'5.0 Calc│Forecast Projects'!$A$12:$P$1000,13,FALSE)</f>
        <v>0</v>
      </c>
      <c r="E138" s="22">
        <f>VLOOKUP($A138,'5.0 Calc│Forecast Projects'!$A$12:$P$1000,14,FALSE)</f>
        <v>0</v>
      </c>
      <c r="F138" s="22">
        <f>VLOOKUP($A138,'5.0 Calc│Forecast Projects'!$A$12:$P$1000,15,FALSE)</f>
        <v>0</v>
      </c>
      <c r="G138" s="26">
        <f>$C138*(1+'3.2 Input│Other'!L$38)+$D138*(1+'3.2 Input│Other'!L$39)+$E138*(1+'3.2 Input│Other'!L$40)+$F138*(1+'3.2 Input│Other'!L$41)</f>
        <v>0</v>
      </c>
      <c r="H138" s="26">
        <f>$C138*(1+'3.2 Input│Other'!M$38)+$D138*(1+'3.2 Input│Other'!M$39)+$E138*(1+'3.2 Input│Other'!M$40)+$F138*(1+'3.2 Input│Other'!M$41)</f>
        <v>0</v>
      </c>
      <c r="I138" s="26">
        <f>$C138*(1+'3.2 Input│Other'!N$38)+$D138*(1+'3.2 Input│Other'!N$39)+$E138*(1+'3.2 Input│Other'!N$40)+$F138*(1+'3.2 Input│Other'!N$41)</f>
        <v>0</v>
      </c>
      <c r="J138" s="26">
        <f>$C138*(1+'3.2 Input│Other'!O$38)+$D138*(1+'3.2 Input│Other'!O$39)+$E138*(1+'3.2 Input│Other'!O$40)+$F138*(1+'3.2 Input│Other'!O$41)</f>
        <v>0</v>
      </c>
      <c r="K138" s="26">
        <f>$C138*(1+'3.2 Input│Other'!P$38)+$D138*(1+'3.2 Input│Other'!P$39)+$E138*(1+'3.2 Input│Other'!P$40)+$F138*(1+'3.2 Input│Other'!P$41)</f>
        <v>0</v>
      </c>
      <c r="M138" s="53">
        <f t="shared" si="1"/>
        <v>0</v>
      </c>
    </row>
    <row r="139" spans="1:13" x14ac:dyDescent="0.25">
      <c r="A139" s="7" t="str">
        <f>'5.0 Calc│Forecast Projects'!A139</f>
        <v>-</v>
      </c>
      <c r="B139" s="7" t="str">
        <f>'5.3 Calc│Forecast $2017'!B139</f>
        <v/>
      </c>
      <c r="C139" s="22">
        <f>VLOOKUP($A139,'5.0 Calc│Forecast Projects'!$A$12:$P$1000,12,FALSE)</f>
        <v>0</v>
      </c>
      <c r="D139" s="22">
        <f>VLOOKUP($A139,'5.0 Calc│Forecast Projects'!$A$12:$P$1000,13,FALSE)</f>
        <v>0</v>
      </c>
      <c r="E139" s="22">
        <f>VLOOKUP($A139,'5.0 Calc│Forecast Projects'!$A$12:$P$1000,14,FALSE)</f>
        <v>0</v>
      </c>
      <c r="F139" s="22">
        <f>VLOOKUP($A139,'5.0 Calc│Forecast Projects'!$A$12:$P$1000,15,FALSE)</f>
        <v>0</v>
      </c>
      <c r="G139" s="26">
        <f>$C139*(1+'3.2 Input│Other'!L$38)+$D139*(1+'3.2 Input│Other'!L$39)+$E139*(1+'3.2 Input│Other'!L$40)+$F139*(1+'3.2 Input│Other'!L$41)</f>
        <v>0</v>
      </c>
      <c r="H139" s="26">
        <f>$C139*(1+'3.2 Input│Other'!M$38)+$D139*(1+'3.2 Input│Other'!M$39)+$E139*(1+'3.2 Input│Other'!M$40)+$F139*(1+'3.2 Input│Other'!M$41)</f>
        <v>0</v>
      </c>
      <c r="I139" s="26">
        <f>$C139*(1+'3.2 Input│Other'!N$38)+$D139*(1+'3.2 Input│Other'!N$39)+$E139*(1+'3.2 Input│Other'!N$40)+$F139*(1+'3.2 Input│Other'!N$41)</f>
        <v>0</v>
      </c>
      <c r="J139" s="26">
        <f>$C139*(1+'3.2 Input│Other'!O$38)+$D139*(1+'3.2 Input│Other'!O$39)+$E139*(1+'3.2 Input│Other'!O$40)+$F139*(1+'3.2 Input│Other'!O$41)</f>
        <v>0</v>
      </c>
      <c r="K139" s="26">
        <f>$C139*(1+'3.2 Input│Other'!P$38)+$D139*(1+'3.2 Input│Other'!P$39)+$E139*(1+'3.2 Input│Other'!P$40)+$F139*(1+'3.2 Input│Other'!P$41)</f>
        <v>0</v>
      </c>
      <c r="M139" s="53">
        <f t="shared" si="1"/>
        <v>0</v>
      </c>
    </row>
    <row r="140" spans="1:13" x14ac:dyDescent="0.25">
      <c r="A140" s="7" t="str">
        <f>'5.0 Calc│Forecast Projects'!A140</f>
        <v>-</v>
      </c>
      <c r="B140" s="7" t="str">
        <f>'5.3 Calc│Forecast $2017'!B140</f>
        <v/>
      </c>
      <c r="C140" s="22">
        <f>VLOOKUP($A140,'5.0 Calc│Forecast Projects'!$A$12:$P$1000,12,FALSE)</f>
        <v>0</v>
      </c>
      <c r="D140" s="22">
        <f>VLOOKUP($A140,'5.0 Calc│Forecast Projects'!$A$12:$P$1000,13,FALSE)</f>
        <v>0</v>
      </c>
      <c r="E140" s="22">
        <f>VLOOKUP($A140,'5.0 Calc│Forecast Projects'!$A$12:$P$1000,14,FALSE)</f>
        <v>0</v>
      </c>
      <c r="F140" s="22">
        <f>VLOOKUP($A140,'5.0 Calc│Forecast Projects'!$A$12:$P$1000,15,FALSE)</f>
        <v>0</v>
      </c>
      <c r="G140" s="26">
        <f>$C140*(1+'3.2 Input│Other'!L$38)+$D140*(1+'3.2 Input│Other'!L$39)+$E140*(1+'3.2 Input│Other'!L$40)+$F140*(1+'3.2 Input│Other'!L$41)</f>
        <v>0</v>
      </c>
      <c r="H140" s="26">
        <f>$C140*(1+'3.2 Input│Other'!M$38)+$D140*(1+'3.2 Input│Other'!M$39)+$E140*(1+'3.2 Input│Other'!M$40)+$F140*(1+'3.2 Input│Other'!M$41)</f>
        <v>0</v>
      </c>
      <c r="I140" s="26">
        <f>$C140*(1+'3.2 Input│Other'!N$38)+$D140*(1+'3.2 Input│Other'!N$39)+$E140*(1+'3.2 Input│Other'!N$40)+$F140*(1+'3.2 Input│Other'!N$41)</f>
        <v>0</v>
      </c>
      <c r="J140" s="26">
        <f>$C140*(1+'3.2 Input│Other'!O$38)+$D140*(1+'3.2 Input│Other'!O$39)+$E140*(1+'3.2 Input│Other'!O$40)+$F140*(1+'3.2 Input│Other'!O$41)</f>
        <v>0</v>
      </c>
      <c r="K140" s="26">
        <f>$C140*(1+'3.2 Input│Other'!P$38)+$D140*(1+'3.2 Input│Other'!P$39)+$E140*(1+'3.2 Input│Other'!P$40)+$F140*(1+'3.2 Input│Other'!P$41)</f>
        <v>0</v>
      </c>
      <c r="M140" s="53">
        <f t="shared" si="1"/>
        <v>0</v>
      </c>
    </row>
    <row r="141" spans="1:13" x14ac:dyDescent="0.25">
      <c r="A141" s="7" t="str">
        <f>'5.0 Calc│Forecast Projects'!A141</f>
        <v>-</v>
      </c>
      <c r="B141" s="7" t="str">
        <f>'5.3 Calc│Forecast $2017'!B141</f>
        <v/>
      </c>
      <c r="C141" s="22">
        <f>VLOOKUP($A141,'5.0 Calc│Forecast Projects'!$A$12:$P$1000,12,FALSE)</f>
        <v>0</v>
      </c>
      <c r="D141" s="22">
        <f>VLOOKUP($A141,'5.0 Calc│Forecast Projects'!$A$12:$P$1000,13,FALSE)</f>
        <v>0</v>
      </c>
      <c r="E141" s="22">
        <f>VLOOKUP($A141,'5.0 Calc│Forecast Projects'!$A$12:$P$1000,14,FALSE)</f>
        <v>0</v>
      </c>
      <c r="F141" s="22">
        <f>VLOOKUP($A141,'5.0 Calc│Forecast Projects'!$A$12:$P$1000,15,FALSE)</f>
        <v>0</v>
      </c>
      <c r="G141" s="26">
        <f>$C141*(1+'3.2 Input│Other'!L$38)+$D141*(1+'3.2 Input│Other'!L$39)+$E141*(1+'3.2 Input│Other'!L$40)+$F141*(1+'3.2 Input│Other'!L$41)</f>
        <v>0</v>
      </c>
      <c r="H141" s="26">
        <f>$C141*(1+'3.2 Input│Other'!M$38)+$D141*(1+'3.2 Input│Other'!M$39)+$E141*(1+'3.2 Input│Other'!M$40)+$F141*(1+'3.2 Input│Other'!M$41)</f>
        <v>0</v>
      </c>
      <c r="I141" s="26">
        <f>$C141*(1+'3.2 Input│Other'!N$38)+$D141*(1+'3.2 Input│Other'!N$39)+$E141*(1+'3.2 Input│Other'!N$40)+$F141*(1+'3.2 Input│Other'!N$41)</f>
        <v>0</v>
      </c>
      <c r="J141" s="26">
        <f>$C141*(1+'3.2 Input│Other'!O$38)+$D141*(1+'3.2 Input│Other'!O$39)+$E141*(1+'3.2 Input│Other'!O$40)+$F141*(1+'3.2 Input│Other'!O$41)</f>
        <v>0</v>
      </c>
      <c r="K141" s="26">
        <f>$C141*(1+'3.2 Input│Other'!P$38)+$D141*(1+'3.2 Input│Other'!P$39)+$E141*(1+'3.2 Input│Other'!P$40)+$F141*(1+'3.2 Input│Other'!P$41)</f>
        <v>0</v>
      </c>
      <c r="M141" s="53">
        <f t="shared" si="1"/>
        <v>0</v>
      </c>
    </row>
    <row r="142" spans="1:13" x14ac:dyDescent="0.25">
      <c r="A142" s="7" t="str">
        <f>'5.0 Calc│Forecast Projects'!A142</f>
        <v>-</v>
      </c>
      <c r="B142" s="7" t="str">
        <f>'5.3 Calc│Forecast $2017'!B142</f>
        <v/>
      </c>
      <c r="C142" s="22">
        <f>VLOOKUP($A142,'5.0 Calc│Forecast Projects'!$A$12:$P$1000,12,FALSE)</f>
        <v>0</v>
      </c>
      <c r="D142" s="22">
        <f>VLOOKUP($A142,'5.0 Calc│Forecast Projects'!$A$12:$P$1000,13,FALSE)</f>
        <v>0</v>
      </c>
      <c r="E142" s="22">
        <f>VLOOKUP($A142,'5.0 Calc│Forecast Projects'!$A$12:$P$1000,14,FALSE)</f>
        <v>0</v>
      </c>
      <c r="F142" s="22">
        <f>VLOOKUP($A142,'5.0 Calc│Forecast Projects'!$A$12:$P$1000,15,FALSE)</f>
        <v>0</v>
      </c>
      <c r="G142" s="26">
        <f>$C142*(1+'3.2 Input│Other'!L$38)+$D142*(1+'3.2 Input│Other'!L$39)+$E142*(1+'3.2 Input│Other'!L$40)+$F142*(1+'3.2 Input│Other'!L$41)</f>
        <v>0</v>
      </c>
      <c r="H142" s="26">
        <f>$C142*(1+'3.2 Input│Other'!M$38)+$D142*(1+'3.2 Input│Other'!M$39)+$E142*(1+'3.2 Input│Other'!M$40)+$F142*(1+'3.2 Input│Other'!M$41)</f>
        <v>0</v>
      </c>
      <c r="I142" s="26">
        <f>$C142*(1+'3.2 Input│Other'!N$38)+$D142*(1+'3.2 Input│Other'!N$39)+$E142*(1+'3.2 Input│Other'!N$40)+$F142*(1+'3.2 Input│Other'!N$41)</f>
        <v>0</v>
      </c>
      <c r="J142" s="26">
        <f>$C142*(1+'3.2 Input│Other'!O$38)+$D142*(1+'3.2 Input│Other'!O$39)+$E142*(1+'3.2 Input│Other'!O$40)+$F142*(1+'3.2 Input│Other'!O$41)</f>
        <v>0</v>
      </c>
      <c r="K142" s="26">
        <f>$C142*(1+'3.2 Input│Other'!P$38)+$D142*(1+'3.2 Input│Other'!P$39)+$E142*(1+'3.2 Input│Other'!P$40)+$F142*(1+'3.2 Input│Other'!P$41)</f>
        <v>0</v>
      </c>
      <c r="M142" s="53">
        <f t="shared" ref="M142:M200" si="2">SUM(C142:F142)</f>
        <v>0</v>
      </c>
    </row>
    <row r="143" spans="1:13" x14ac:dyDescent="0.25">
      <c r="A143" s="7" t="str">
        <f>'5.0 Calc│Forecast Projects'!A143</f>
        <v>-</v>
      </c>
      <c r="B143" s="7" t="str">
        <f>'5.3 Calc│Forecast $2017'!B143</f>
        <v/>
      </c>
      <c r="C143" s="22">
        <f>VLOOKUP($A143,'5.0 Calc│Forecast Projects'!$A$12:$P$1000,12,FALSE)</f>
        <v>0</v>
      </c>
      <c r="D143" s="22">
        <f>VLOOKUP($A143,'5.0 Calc│Forecast Projects'!$A$12:$P$1000,13,FALSE)</f>
        <v>0</v>
      </c>
      <c r="E143" s="22">
        <f>VLOOKUP($A143,'5.0 Calc│Forecast Projects'!$A$12:$P$1000,14,FALSE)</f>
        <v>0</v>
      </c>
      <c r="F143" s="22">
        <f>VLOOKUP($A143,'5.0 Calc│Forecast Projects'!$A$12:$P$1000,15,FALSE)</f>
        <v>0</v>
      </c>
      <c r="G143" s="26">
        <f>$C143*(1+'3.2 Input│Other'!L$38)+$D143*(1+'3.2 Input│Other'!L$39)+$E143*(1+'3.2 Input│Other'!L$40)+$F143*(1+'3.2 Input│Other'!L$41)</f>
        <v>0</v>
      </c>
      <c r="H143" s="26">
        <f>$C143*(1+'3.2 Input│Other'!M$38)+$D143*(1+'3.2 Input│Other'!M$39)+$E143*(1+'3.2 Input│Other'!M$40)+$F143*(1+'3.2 Input│Other'!M$41)</f>
        <v>0</v>
      </c>
      <c r="I143" s="26">
        <f>$C143*(1+'3.2 Input│Other'!N$38)+$D143*(1+'3.2 Input│Other'!N$39)+$E143*(1+'3.2 Input│Other'!N$40)+$F143*(1+'3.2 Input│Other'!N$41)</f>
        <v>0</v>
      </c>
      <c r="J143" s="26">
        <f>$C143*(1+'3.2 Input│Other'!O$38)+$D143*(1+'3.2 Input│Other'!O$39)+$E143*(1+'3.2 Input│Other'!O$40)+$F143*(1+'3.2 Input│Other'!O$41)</f>
        <v>0</v>
      </c>
      <c r="K143" s="26">
        <f>$C143*(1+'3.2 Input│Other'!P$38)+$D143*(1+'3.2 Input│Other'!P$39)+$E143*(1+'3.2 Input│Other'!P$40)+$F143*(1+'3.2 Input│Other'!P$41)</f>
        <v>0</v>
      </c>
      <c r="M143" s="53">
        <f t="shared" si="2"/>
        <v>0</v>
      </c>
    </row>
    <row r="144" spans="1:13" x14ac:dyDescent="0.25">
      <c r="A144" s="7" t="str">
        <f>'5.0 Calc│Forecast Projects'!A144</f>
        <v>-</v>
      </c>
      <c r="B144" s="7" t="str">
        <f>'5.3 Calc│Forecast $2017'!B144</f>
        <v/>
      </c>
      <c r="C144" s="22">
        <f>VLOOKUP($A144,'5.0 Calc│Forecast Projects'!$A$12:$P$1000,12,FALSE)</f>
        <v>0</v>
      </c>
      <c r="D144" s="22">
        <f>VLOOKUP($A144,'5.0 Calc│Forecast Projects'!$A$12:$P$1000,13,FALSE)</f>
        <v>0</v>
      </c>
      <c r="E144" s="22">
        <f>VLOOKUP($A144,'5.0 Calc│Forecast Projects'!$A$12:$P$1000,14,FALSE)</f>
        <v>0</v>
      </c>
      <c r="F144" s="22">
        <f>VLOOKUP($A144,'5.0 Calc│Forecast Projects'!$A$12:$P$1000,15,FALSE)</f>
        <v>0</v>
      </c>
      <c r="G144" s="26">
        <f>$C144*(1+'3.2 Input│Other'!L$38)+$D144*(1+'3.2 Input│Other'!L$39)+$E144*(1+'3.2 Input│Other'!L$40)+$F144*(1+'3.2 Input│Other'!L$41)</f>
        <v>0</v>
      </c>
      <c r="H144" s="26">
        <f>$C144*(1+'3.2 Input│Other'!M$38)+$D144*(1+'3.2 Input│Other'!M$39)+$E144*(1+'3.2 Input│Other'!M$40)+$F144*(1+'3.2 Input│Other'!M$41)</f>
        <v>0</v>
      </c>
      <c r="I144" s="26">
        <f>$C144*(1+'3.2 Input│Other'!N$38)+$D144*(1+'3.2 Input│Other'!N$39)+$E144*(1+'3.2 Input│Other'!N$40)+$F144*(1+'3.2 Input│Other'!N$41)</f>
        <v>0</v>
      </c>
      <c r="J144" s="26">
        <f>$C144*(1+'3.2 Input│Other'!O$38)+$D144*(1+'3.2 Input│Other'!O$39)+$E144*(1+'3.2 Input│Other'!O$40)+$F144*(1+'3.2 Input│Other'!O$41)</f>
        <v>0</v>
      </c>
      <c r="K144" s="26">
        <f>$C144*(1+'3.2 Input│Other'!P$38)+$D144*(1+'3.2 Input│Other'!P$39)+$E144*(1+'3.2 Input│Other'!P$40)+$F144*(1+'3.2 Input│Other'!P$41)</f>
        <v>0</v>
      </c>
      <c r="M144" s="53">
        <f t="shared" si="2"/>
        <v>0</v>
      </c>
    </row>
    <row r="145" spans="1:13" x14ac:dyDescent="0.25">
      <c r="A145" s="7" t="str">
        <f>'5.0 Calc│Forecast Projects'!A145</f>
        <v>-</v>
      </c>
      <c r="B145" s="7" t="str">
        <f>'5.3 Calc│Forecast $2017'!B145</f>
        <v/>
      </c>
      <c r="C145" s="22">
        <f>VLOOKUP($A145,'5.0 Calc│Forecast Projects'!$A$12:$P$1000,12,FALSE)</f>
        <v>0</v>
      </c>
      <c r="D145" s="22">
        <f>VLOOKUP($A145,'5.0 Calc│Forecast Projects'!$A$12:$P$1000,13,FALSE)</f>
        <v>0</v>
      </c>
      <c r="E145" s="22">
        <f>VLOOKUP($A145,'5.0 Calc│Forecast Projects'!$A$12:$P$1000,14,FALSE)</f>
        <v>0</v>
      </c>
      <c r="F145" s="22">
        <f>VLOOKUP($A145,'5.0 Calc│Forecast Projects'!$A$12:$P$1000,15,FALSE)</f>
        <v>0</v>
      </c>
      <c r="G145" s="26">
        <f>$C145*(1+'3.2 Input│Other'!L$38)+$D145*(1+'3.2 Input│Other'!L$39)+$E145*(1+'3.2 Input│Other'!L$40)+$F145*(1+'3.2 Input│Other'!L$41)</f>
        <v>0</v>
      </c>
      <c r="H145" s="26">
        <f>$C145*(1+'3.2 Input│Other'!M$38)+$D145*(1+'3.2 Input│Other'!M$39)+$E145*(1+'3.2 Input│Other'!M$40)+$F145*(1+'3.2 Input│Other'!M$41)</f>
        <v>0</v>
      </c>
      <c r="I145" s="26">
        <f>$C145*(1+'3.2 Input│Other'!N$38)+$D145*(1+'3.2 Input│Other'!N$39)+$E145*(1+'3.2 Input│Other'!N$40)+$F145*(1+'3.2 Input│Other'!N$41)</f>
        <v>0</v>
      </c>
      <c r="J145" s="26">
        <f>$C145*(1+'3.2 Input│Other'!O$38)+$D145*(1+'3.2 Input│Other'!O$39)+$E145*(1+'3.2 Input│Other'!O$40)+$F145*(1+'3.2 Input│Other'!O$41)</f>
        <v>0</v>
      </c>
      <c r="K145" s="26">
        <f>$C145*(1+'3.2 Input│Other'!P$38)+$D145*(1+'3.2 Input│Other'!P$39)+$E145*(1+'3.2 Input│Other'!P$40)+$F145*(1+'3.2 Input│Other'!P$41)</f>
        <v>0</v>
      </c>
      <c r="M145" s="53">
        <f t="shared" si="2"/>
        <v>0</v>
      </c>
    </row>
    <row r="146" spans="1:13" x14ac:dyDescent="0.25">
      <c r="A146" s="7" t="str">
        <f>'5.0 Calc│Forecast Projects'!A146</f>
        <v>-</v>
      </c>
      <c r="B146" s="7" t="str">
        <f>'5.3 Calc│Forecast $2017'!B146</f>
        <v/>
      </c>
      <c r="C146" s="22">
        <f>VLOOKUP($A146,'5.0 Calc│Forecast Projects'!$A$12:$P$1000,12,FALSE)</f>
        <v>0</v>
      </c>
      <c r="D146" s="22">
        <f>VLOOKUP($A146,'5.0 Calc│Forecast Projects'!$A$12:$P$1000,13,FALSE)</f>
        <v>0</v>
      </c>
      <c r="E146" s="22">
        <f>VLOOKUP($A146,'5.0 Calc│Forecast Projects'!$A$12:$P$1000,14,FALSE)</f>
        <v>0</v>
      </c>
      <c r="F146" s="22">
        <f>VLOOKUP($A146,'5.0 Calc│Forecast Projects'!$A$12:$P$1000,15,FALSE)</f>
        <v>0</v>
      </c>
      <c r="G146" s="26">
        <f>$C146*(1+'3.2 Input│Other'!L$38)+$D146*(1+'3.2 Input│Other'!L$39)+$E146*(1+'3.2 Input│Other'!L$40)+$F146*(1+'3.2 Input│Other'!L$41)</f>
        <v>0</v>
      </c>
      <c r="H146" s="26">
        <f>$C146*(1+'3.2 Input│Other'!M$38)+$D146*(1+'3.2 Input│Other'!M$39)+$E146*(1+'3.2 Input│Other'!M$40)+$F146*(1+'3.2 Input│Other'!M$41)</f>
        <v>0</v>
      </c>
      <c r="I146" s="26">
        <f>$C146*(1+'3.2 Input│Other'!N$38)+$D146*(1+'3.2 Input│Other'!N$39)+$E146*(1+'3.2 Input│Other'!N$40)+$F146*(1+'3.2 Input│Other'!N$41)</f>
        <v>0</v>
      </c>
      <c r="J146" s="26">
        <f>$C146*(1+'3.2 Input│Other'!O$38)+$D146*(1+'3.2 Input│Other'!O$39)+$E146*(1+'3.2 Input│Other'!O$40)+$F146*(1+'3.2 Input│Other'!O$41)</f>
        <v>0</v>
      </c>
      <c r="K146" s="26">
        <f>$C146*(1+'3.2 Input│Other'!P$38)+$D146*(1+'3.2 Input│Other'!P$39)+$E146*(1+'3.2 Input│Other'!P$40)+$F146*(1+'3.2 Input│Other'!P$41)</f>
        <v>0</v>
      </c>
      <c r="M146" s="53">
        <f t="shared" si="2"/>
        <v>0</v>
      </c>
    </row>
    <row r="147" spans="1:13" x14ac:dyDescent="0.25">
      <c r="A147" s="7" t="str">
        <f>'5.0 Calc│Forecast Projects'!A147</f>
        <v>-</v>
      </c>
      <c r="B147" s="7" t="str">
        <f>'5.3 Calc│Forecast $2017'!B147</f>
        <v/>
      </c>
      <c r="C147" s="22">
        <f>VLOOKUP($A147,'5.0 Calc│Forecast Projects'!$A$12:$P$1000,12,FALSE)</f>
        <v>0</v>
      </c>
      <c r="D147" s="22">
        <f>VLOOKUP($A147,'5.0 Calc│Forecast Projects'!$A$12:$P$1000,13,FALSE)</f>
        <v>0</v>
      </c>
      <c r="E147" s="22">
        <f>VLOOKUP($A147,'5.0 Calc│Forecast Projects'!$A$12:$P$1000,14,FALSE)</f>
        <v>0</v>
      </c>
      <c r="F147" s="22">
        <f>VLOOKUP($A147,'5.0 Calc│Forecast Projects'!$A$12:$P$1000,15,FALSE)</f>
        <v>0</v>
      </c>
      <c r="G147" s="26">
        <f>$C147*(1+'3.2 Input│Other'!L$38)+$D147*(1+'3.2 Input│Other'!L$39)+$E147*(1+'3.2 Input│Other'!L$40)+$F147*(1+'3.2 Input│Other'!L$41)</f>
        <v>0</v>
      </c>
      <c r="H147" s="26">
        <f>$C147*(1+'3.2 Input│Other'!M$38)+$D147*(1+'3.2 Input│Other'!M$39)+$E147*(1+'3.2 Input│Other'!M$40)+$F147*(1+'3.2 Input│Other'!M$41)</f>
        <v>0</v>
      </c>
      <c r="I147" s="26">
        <f>$C147*(1+'3.2 Input│Other'!N$38)+$D147*(1+'3.2 Input│Other'!N$39)+$E147*(1+'3.2 Input│Other'!N$40)+$F147*(1+'3.2 Input│Other'!N$41)</f>
        <v>0</v>
      </c>
      <c r="J147" s="26">
        <f>$C147*(1+'3.2 Input│Other'!O$38)+$D147*(1+'3.2 Input│Other'!O$39)+$E147*(1+'3.2 Input│Other'!O$40)+$F147*(1+'3.2 Input│Other'!O$41)</f>
        <v>0</v>
      </c>
      <c r="K147" s="26">
        <f>$C147*(1+'3.2 Input│Other'!P$38)+$D147*(1+'3.2 Input│Other'!P$39)+$E147*(1+'3.2 Input│Other'!P$40)+$F147*(1+'3.2 Input│Other'!P$41)</f>
        <v>0</v>
      </c>
      <c r="M147" s="53">
        <f t="shared" si="2"/>
        <v>0</v>
      </c>
    </row>
    <row r="148" spans="1:13" x14ac:dyDescent="0.25">
      <c r="A148" s="7" t="str">
        <f>'5.0 Calc│Forecast Projects'!A148</f>
        <v>-</v>
      </c>
      <c r="B148" s="7" t="str">
        <f>'5.3 Calc│Forecast $2017'!B148</f>
        <v/>
      </c>
      <c r="C148" s="22">
        <f>VLOOKUP($A148,'5.0 Calc│Forecast Projects'!$A$12:$P$1000,12,FALSE)</f>
        <v>0</v>
      </c>
      <c r="D148" s="22">
        <f>VLOOKUP($A148,'5.0 Calc│Forecast Projects'!$A$12:$P$1000,13,FALSE)</f>
        <v>0</v>
      </c>
      <c r="E148" s="22">
        <f>VLOOKUP($A148,'5.0 Calc│Forecast Projects'!$A$12:$P$1000,14,FALSE)</f>
        <v>0</v>
      </c>
      <c r="F148" s="22">
        <f>VLOOKUP($A148,'5.0 Calc│Forecast Projects'!$A$12:$P$1000,15,FALSE)</f>
        <v>0</v>
      </c>
      <c r="G148" s="26">
        <f>$C148*(1+'3.2 Input│Other'!L$38)+$D148*(1+'3.2 Input│Other'!L$39)+$E148*(1+'3.2 Input│Other'!L$40)+$F148*(1+'3.2 Input│Other'!L$41)</f>
        <v>0</v>
      </c>
      <c r="H148" s="26">
        <f>$C148*(1+'3.2 Input│Other'!M$38)+$D148*(1+'3.2 Input│Other'!M$39)+$E148*(1+'3.2 Input│Other'!M$40)+$F148*(1+'3.2 Input│Other'!M$41)</f>
        <v>0</v>
      </c>
      <c r="I148" s="26">
        <f>$C148*(1+'3.2 Input│Other'!N$38)+$D148*(1+'3.2 Input│Other'!N$39)+$E148*(1+'3.2 Input│Other'!N$40)+$F148*(1+'3.2 Input│Other'!N$41)</f>
        <v>0</v>
      </c>
      <c r="J148" s="26">
        <f>$C148*(1+'3.2 Input│Other'!O$38)+$D148*(1+'3.2 Input│Other'!O$39)+$E148*(1+'3.2 Input│Other'!O$40)+$F148*(1+'3.2 Input│Other'!O$41)</f>
        <v>0</v>
      </c>
      <c r="K148" s="26">
        <f>$C148*(1+'3.2 Input│Other'!P$38)+$D148*(1+'3.2 Input│Other'!P$39)+$E148*(1+'3.2 Input│Other'!P$40)+$F148*(1+'3.2 Input│Other'!P$41)</f>
        <v>0</v>
      </c>
      <c r="M148" s="53">
        <f t="shared" si="2"/>
        <v>0</v>
      </c>
    </row>
    <row r="149" spans="1:13" x14ac:dyDescent="0.25">
      <c r="A149" s="7" t="str">
        <f>'5.0 Calc│Forecast Projects'!A149</f>
        <v>-</v>
      </c>
      <c r="B149" s="7" t="str">
        <f>'5.3 Calc│Forecast $2017'!B149</f>
        <v/>
      </c>
      <c r="C149" s="22">
        <f>VLOOKUP($A149,'5.0 Calc│Forecast Projects'!$A$12:$P$1000,12,FALSE)</f>
        <v>0</v>
      </c>
      <c r="D149" s="22">
        <f>VLOOKUP($A149,'5.0 Calc│Forecast Projects'!$A$12:$P$1000,13,FALSE)</f>
        <v>0</v>
      </c>
      <c r="E149" s="22">
        <f>VLOOKUP($A149,'5.0 Calc│Forecast Projects'!$A$12:$P$1000,14,FALSE)</f>
        <v>0</v>
      </c>
      <c r="F149" s="22">
        <f>VLOOKUP($A149,'5.0 Calc│Forecast Projects'!$A$12:$P$1000,15,FALSE)</f>
        <v>0</v>
      </c>
      <c r="G149" s="26">
        <f>$C149*(1+'3.2 Input│Other'!L$38)+$D149*(1+'3.2 Input│Other'!L$39)+$E149*(1+'3.2 Input│Other'!L$40)+$F149*(1+'3.2 Input│Other'!L$41)</f>
        <v>0</v>
      </c>
      <c r="H149" s="26">
        <f>$C149*(1+'3.2 Input│Other'!M$38)+$D149*(1+'3.2 Input│Other'!M$39)+$E149*(1+'3.2 Input│Other'!M$40)+$F149*(1+'3.2 Input│Other'!M$41)</f>
        <v>0</v>
      </c>
      <c r="I149" s="26">
        <f>$C149*(1+'3.2 Input│Other'!N$38)+$D149*(1+'3.2 Input│Other'!N$39)+$E149*(1+'3.2 Input│Other'!N$40)+$F149*(1+'3.2 Input│Other'!N$41)</f>
        <v>0</v>
      </c>
      <c r="J149" s="26">
        <f>$C149*(1+'3.2 Input│Other'!O$38)+$D149*(1+'3.2 Input│Other'!O$39)+$E149*(1+'3.2 Input│Other'!O$40)+$F149*(1+'3.2 Input│Other'!O$41)</f>
        <v>0</v>
      </c>
      <c r="K149" s="26">
        <f>$C149*(1+'3.2 Input│Other'!P$38)+$D149*(1+'3.2 Input│Other'!P$39)+$E149*(1+'3.2 Input│Other'!P$40)+$F149*(1+'3.2 Input│Other'!P$41)</f>
        <v>0</v>
      </c>
      <c r="M149" s="53">
        <f t="shared" si="2"/>
        <v>0</v>
      </c>
    </row>
    <row r="150" spans="1:13" x14ac:dyDescent="0.25">
      <c r="A150" s="7" t="str">
        <f>'5.0 Calc│Forecast Projects'!A150</f>
        <v>-</v>
      </c>
      <c r="B150" s="7" t="str">
        <f>'5.3 Calc│Forecast $2017'!B150</f>
        <v/>
      </c>
      <c r="C150" s="22">
        <f>VLOOKUP($A150,'5.0 Calc│Forecast Projects'!$A$12:$P$1000,12,FALSE)</f>
        <v>0</v>
      </c>
      <c r="D150" s="22">
        <f>VLOOKUP($A150,'5.0 Calc│Forecast Projects'!$A$12:$P$1000,13,FALSE)</f>
        <v>0</v>
      </c>
      <c r="E150" s="22">
        <f>VLOOKUP($A150,'5.0 Calc│Forecast Projects'!$A$12:$P$1000,14,FALSE)</f>
        <v>0</v>
      </c>
      <c r="F150" s="22">
        <f>VLOOKUP($A150,'5.0 Calc│Forecast Projects'!$A$12:$P$1000,15,FALSE)</f>
        <v>0</v>
      </c>
      <c r="G150" s="26">
        <f>$C150*(1+'3.2 Input│Other'!L$38)+$D150*(1+'3.2 Input│Other'!L$39)+$E150*(1+'3.2 Input│Other'!L$40)+$F150*(1+'3.2 Input│Other'!L$41)</f>
        <v>0</v>
      </c>
      <c r="H150" s="26">
        <f>$C150*(1+'3.2 Input│Other'!M$38)+$D150*(1+'3.2 Input│Other'!M$39)+$E150*(1+'3.2 Input│Other'!M$40)+$F150*(1+'3.2 Input│Other'!M$41)</f>
        <v>0</v>
      </c>
      <c r="I150" s="26">
        <f>$C150*(1+'3.2 Input│Other'!N$38)+$D150*(1+'3.2 Input│Other'!N$39)+$E150*(1+'3.2 Input│Other'!N$40)+$F150*(1+'3.2 Input│Other'!N$41)</f>
        <v>0</v>
      </c>
      <c r="J150" s="26">
        <f>$C150*(1+'3.2 Input│Other'!O$38)+$D150*(1+'3.2 Input│Other'!O$39)+$E150*(1+'3.2 Input│Other'!O$40)+$F150*(1+'3.2 Input│Other'!O$41)</f>
        <v>0</v>
      </c>
      <c r="K150" s="26">
        <f>$C150*(1+'3.2 Input│Other'!P$38)+$D150*(1+'3.2 Input│Other'!P$39)+$E150*(1+'3.2 Input│Other'!P$40)+$F150*(1+'3.2 Input│Other'!P$41)</f>
        <v>0</v>
      </c>
      <c r="M150" s="53">
        <f t="shared" si="2"/>
        <v>0</v>
      </c>
    </row>
    <row r="151" spans="1:13" x14ac:dyDescent="0.25">
      <c r="A151" s="7" t="str">
        <f>'5.0 Calc│Forecast Projects'!A151</f>
        <v>-</v>
      </c>
      <c r="B151" s="7" t="str">
        <f>'5.3 Calc│Forecast $2017'!B151</f>
        <v/>
      </c>
      <c r="C151" s="22">
        <f>VLOOKUP($A151,'5.0 Calc│Forecast Projects'!$A$12:$P$1000,12,FALSE)</f>
        <v>0</v>
      </c>
      <c r="D151" s="22">
        <f>VLOOKUP($A151,'5.0 Calc│Forecast Projects'!$A$12:$P$1000,13,FALSE)</f>
        <v>0</v>
      </c>
      <c r="E151" s="22">
        <f>VLOOKUP($A151,'5.0 Calc│Forecast Projects'!$A$12:$P$1000,14,FALSE)</f>
        <v>0</v>
      </c>
      <c r="F151" s="22">
        <f>VLOOKUP($A151,'5.0 Calc│Forecast Projects'!$A$12:$P$1000,15,FALSE)</f>
        <v>0</v>
      </c>
      <c r="G151" s="26">
        <f>$C151*(1+'3.2 Input│Other'!L$38)+$D151*(1+'3.2 Input│Other'!L$39)+$E151*(1+'3.2 Input│Other'!L$40)+$F151*(1+'3.2 Input│Other'!L$41)</f>
        <v>0</v>
      </c>
      <c r="H151" s="26">
        <f>$C151*(1+'3.2 Input│Other'!M$38)+$D151*(1+'3.2 Input│Other'!M$39)+$E151*(1+'3.2 Input│Other'!M$40)+$F151*(1+'3.2 Input│Other'!M$41)</f>
        <v>0</v>
      </c>
      <c r="I151" s="26">
        <f>$C151*(1+'3.2 Input│Other'!N$38)+$D151*(1+'3.2 Input│Other'!N$39)+$E151*(1+'3.2 Input│Other'!N$40)+$F151*(1+'3.2 Input│Other'!N$41)</f>
        <v>0</v>
      </c>
      <c r="J151" s="26">
        <f>$C151*(1+'3.2 Input│Other'!O$38)+$D151*(1+'3.2 Input│Other'!O$39)+$E151*(1+'3.2 Input│Other'!O$40)+$F151*(1+'3.2 Input│Other'!O$41)</f>
        <v>0</v>
      </c>
      <c r="K151" s="26">
        <f>$C151*(1+'3.2 Input│Other'!P$38)+$D151*(1+'3.2 Input│Other'!P$39)+$E151*(1+'3.2 Input│Other'!P$40)+$F151*(1+'3.2 Input│Other'!P$41)</f>
        <v>0</v>
      </c>
      <c r="M151" s="53">
        <f t="shared" si="2"/>
        <v>0</v>
      </c>
    </row>
    <row r="152" spans="1:13" x14ac:dyDescent="0.25">
      <c r="A152" s="7" t="str">
        <f>'5.0 Calc│Forecast Projects'!A152</f>
        <v>-</v>
      </c>
      <c r="B152" s="7" t="str">
        <f>'5.3 Calc│Forecast $2017'!B152</f>
        <v/>
      </c>
      <c r="C152" s="22">
        <f>VLOOKUP($A152,'5.0 Calc│Forecast Projects'!$A$12:$P$1000,12,FALSE)</f>
        <v>0</v>
      </c>
      <c r="D152" s="22">
        <f>VLOOKUP($A152,'5.0 Calc│Forecast Projects'!$A$12:$P$1000,13,FALSE)</f>
        <v>0</v>
      </c>
      <c r="E152" s="22">
        <f>VLOOKUP($A152,'5.0 Calc│Forecast Projects'!$A$12:$P$1000,14,FALSE)</f>
        <v>0</v>
      </c>
      <c r="F152" s="22">
        <f>VLOOKUP($A152,'5.0 Calc│Forecast Projects'!$A$12:$P$1000,15,FALSE)</f>
        <v>0</v>
      </c>
      <c r="G152" s="26">
        <f>$C152*(1+'3.2 Input│Other'!L$38)+$D152*(1+'3.2 Input│Other'!L$39)+$E152*(1+'3.2 Input│Other'!L$40)+$F152*(1+'3.2 Input│Other'!L$41)</f>
        <v>0</v>
      </c>
      <c r="H152" s="26">
        <f>$C152*(1+'3.2 Input│Other'!M$38)+$D152*(1+'3.2 Input│Other'!M$39)+$E152*(1+'3.2 Input│Other'!M$40)+$F152*(1+'3.2 Input│Other'!M$41)</f>
        <v>0</v>
      </c>
      <c r="I152" s="26">
        <f>$C152*(1+'3.2 Input│Other'!N$38)+$D152*(1+'3.2 Input│Other'!N$39)+$E152*(1+'3.2 Input│Other'!N$40)+$F152*(1+'3.2 Input│Other'!N$41)</f>
        <v>0</v>
      </c>
      <c r="J152" s="26">
        <f>$C152*(1+'3.2 Input│Other'!O$38)+$D152*(1+'3.2 Input│Other'!O$39)+$E152*(1+'3.2 Input│Other'!O$40)+$F152*(1+'3.2 Input│Other'!O$41)</f>
        <v>0</v>
      </c>
      <c r="K152" s="26">
        <f>$C152*(1+'3.2 Input│Other'!P$38)+$D152*(1+'3.2 Input│Other'!P$39)+$E152*(1+'3.2 Input│Other'!P$40)+$F152*(1+'3.2 Input│Other'!P$41)</f>
        <v>0</v>
      </c>
      <c r="M152" s="53">
        <f t="shared" si="2"/>
        <v>0</v>
      </c>
    </row>
    <row r="153" spans="1:13" x14ac:dyDescent="0.25">
      <c r="A153" s="7" t="str">
        <f>'5.0 Calc│Forecast Projects'!A153</f>
        <v>-</v>
      </c>
      <c r="B153" s="7" t="str">
        <f>'5.3 Calc│Forecast $2017'!B153</f>
        <v/>
      </c>
      <c r="C153" s="22">
        <f>VLOOKUP($A153,'5.0 Calc│Forecast Projects'!$A$12:$P$1000,12,FALSE)</f>
        <v>0</v>
      </c>
      <c r="D153" s="22">
        <f>VLOOKUP($A153,'5.0 Calc│Forecast Projects'!$A$12:$P$1000,13,FALSE)</f>
        <v>0</v>
      </c>
      <c r="E153" s="22">
        <f>VLOOKUP($A153,'5.0 Calc│Forecast Projects'!$A$12:$P$1000,14,FALSE)</f>
        <v>0</v>
      </c>
      <c r="F153" s="22">
        <f>VLOOKUP($A153,'5.0 Calc│Forecast Projects'!$A$12:$P$1000,15,FALSE)</f>
        <v>0</v>
      </c>
      <c r="G153" s="26">
        <f>$C153*(1+'3.2 Input│Other'!L$38)+$D153*(1+'3.2 Input│Other'!L$39)+$E153*(1+'3.2 Input│Other'!L$40)+$F153*(1+'3.2 Input│Other'!L$41)</f>
        <v>0</v>
      </c>
      <c r="H153" s="26">
        <f>$C153*(1+'3.2 Input│Other'!M$38)+$D153*(1+'3.2 Input│Other'!M$39)+$E153*(1+'3.2 Input│Other'!M$40)+$F153*(1+'3.2 Input│Other'!M$41)</f>
        <v>0</v>
      </c>
      <c r="I153" s="26">
        <f>$C153*(1+'3.2 Input│Other'!N$38)+$D153*(1+'3.2 Input│Other'!N$39)+$E153*(1+'3.2 Input│Other'!N$40)+$F153*(1+'3.2 Input│Other'!N$41)</f>
        <v>0</v>
      </c>
      <c r="J153" s="26">
        <f>$C153*(1+'3.2 Input│Other'!O$38)+$D153*(1+'3.2 Input│Other'!O$39)+$E153*(1+'3.2 Input│Other'!O$40)+$F153*(1+'3.2 Input│Other'!O$41)</f>
        <v>0</v>
      </c>
      <c r="K153" s="26">
        <f>$C153*(1+'3.2 Input│Other'!P$38)+$D153*(1+'3.2 Input│Other'!P$39)+$E153*(1+'3.2 Input│Other'!P$40)+$F153*(1+'3.2 Input│Other'!P$41)</f>
        <v>0</v>
      </c>
      <c r="M153" s="53">
        <f t="shared" si="2"/>
        <v>0</v>
      </c>
    </row>
    <row r="154" spans="1:13" x14ac:dyDescent="0.25">
      <c r="A154" s="7" t="str">
        <f>'5.0 Calc│Forecast Projects'!A154</f>
        <v>-</v>
      </c>
      <c r="B154" s="7" t="str">
        <f>'5.3 Calc│Forecast $2017'!B154</f>
        <v/>
      </c>
      <c r="C154" s="22">
        <f>VLOOKUP($A154,'5.0 Calc│Forecast Projects'!$A$12:$P$1000,12,FALSE)</f>
        <v>0</v>
      </c>
      <c r="D154" s="22">
        <f>VLOOKUP($A154,'5.0 Calc│Forecast Projects'!$A$12:$P$1000,13,FALSE)</f>
        <v>0</v>
      </c>
      <c r="E154" s="22">
        <f>VLOOKUP($A154,'5.0 Calc│Forecast Projects'!$A$12:$P$1000,14,FALSE)</f>
        <v>0</v>
      </c>
      <c r="F154" s="22">
        <f>VLOOKUP($A154,'5.0 Calc│Forecast Projects'!$A$12:$P$1000,15,FALSE)</f>
        <v>0</v>
      </c>
      <c r="G154" s="26">
        <f>$C154*(1+'3.2 Input│Other'!L$38)+$D154*(1+'3.2 Input│Other'!L$39)+$E154*(1+'3.2 Input│Other'!L$40)+$F154*(1+'3.2 Input│Other'!L$41)</f>
        <v>0</v>
      </c>
      <c r="H154" s="26">
        <f>$C154*(1+'3.2 Input│Other'!M$38)+$D154*(1+'3.2 Input│Other'!M$39)+$E154*(1+'3.2 Input│Other'!M$40)+$F154*(1+'3.2 Input│Other'!M$41)</f>
        <v>0</v>
      </c>
      <c r="I154" s="26">
        <f>$C154*(1+'3.2 Input│Other'!N$38)+$D154*(1+'3.2 Input│Other'!N$39)+$E154*(1+'3.2 Input│Other'!N$40)+$F154*(1+'3.2 Input│Other'!N$41)</f>
        <v>0</v>
      </c>
      <c r="J154" s="26">
        <f>$C154*(1+'3.2 Input│Other'!O$38)+$D154*(1+'3.2 Input│Other'!O$39)+$E154*(1+'3.2 Input│Other'!O$40)+$F154*(1+'3.2 Input│Other'!O$41)</f>
        <v>0</v>
      </c>
      <c r="K154" s="26">
        <f>$C154*(1+'3.2 Input│Other'!P$38)+$D154*(1+'3.2 Input│Other'!P$39)+$E154*(1+'3.2 Input│Other'!P$40)+$F154*(1+'3.2 Input│Other'!P$41)</f>
        <v>0</v>
      </c>
      <c r="M154" s="53">
        <f t="shared" si="2"/>
        <v>0</v>
      </c>
    </row>
    <row r="155" spans="1:13" x14ac:dyDescent="0.25">
      <c r="A155" s="7" t="str">
        <f>'5.0 Calc│Forecast Projects'!A155</f>
        <v>-</v>
      </c>
      <c r="B155" s="7" t="str">
        <f>'5.3 Calc│Forecast $2017'!B155</f>
        <v/>
      </c>
      <c r="C155" s="22">
        <f>VLOOKUP($A155,'5.0 Calc│Forecast Projects'!$A$12:$P$1000,12,FALSE)</f>
        <v>0</v>
      </c>
      <c r="D155" s="22">
        <f>VLOOKUP($A155,'5.0 Calc│Forecast Projects'!$A$12:$P$1000,13,FALSE)</f>
        <v>0</v>
      </c>
      <c r="E155" s="22">
        <f>VLOOKUP($A155,'5.0 Calc│Forecast Projects'!$A$12:$P$1000,14,FALSE)</f>
        <v>0</v>
      </c>
      <c r="F155" s="22">
        <f>VLOOKUP($A155,'5.0 Calc│Forecast Projects'!$A$12:$P$1000,15,FALSE)</f>
        <v>0</v>
      </c>
      <c r="G155" s="26">
        <f>$C155*(1+'3.2 Input│Other'!L$38)+$D155*(1+'3.2 Input│Other'!L$39)+$E155*(1+'3.2 Input│Other'!L$40)+$F155*(1+'3.2 Input│Other'!L$41)</f>
        <v>0</v>
      </c>
      <c r="H155" s="26">
        <f>$C155*(1+'3.2 Input│Other'!M$38)+$D155*(1+'3.2 Input│Other'!M$39)+$E155*(1+'3.2 Input│Other'!M$40)+$F155*(1+'3.2 Input│Other'!M$41)</f>
        <v>0</v>
      </c>
      <c r="I155" s="26">
        <f>$C155*(1+'3.2 Input│Other'!N$38)+$D155*(1+'3.2 Input│Other'!N$39)+$E155*(1+'3.2 Input│Other'!N$40)+$F155*(1+'3.2 Input│Other'!N$41)</f>
        <v>0</v>
      </c>
      <c r="J155" s="26">
        <f>$C155*(1+'3.2 Input│Other'!O$38)+$D155*(1+'3.2 Input│Other'!O$39)+$E155*(1+'3.2 Input│Other'!O$40)+$F155*(1+'3.2 Input│Other'!O$41)</f>
        <v>0</v>
      </c>
      <c r="K155" s="26">
        <f>$C155*(1+'3.2 Input│Other'!P$38)+$D155*(1+'3.2 Input│Other'!P$39)+$E155*(1+'3.2 Input│Other'!P$40)+$F155*(1+'3.2 Input│Other'!P$41)</f>
        <v>0</v>
      </c>
      <c r="M155" s="53">
        <f t="shared" si="2"/>
        <v>0</v>
      </c>
    </row>
    <row r="156" spans="1:13" x14ac:dyDescent="0.25">
      <c r="A156" s="7" t="str">
        <f>'5.0 Calc│Forecast Projects'!A156</f>
        <v>-</v>
      </c>
      <c r="B156" s="7" t="str">
        <f>'5.3 Calc│Forecast $2017'!B156</f>
        <v/>
      </c>
      <c r="C156" s="22">
        <f>VLOOKUP($A156,'5.0 Calc│Forecast Projects'!$A$12:$P$1000,12,FALSE)</f>
        <v>0</v>
      </c>
      <c r="D156" s="22">
        <f>VLOOKUP($A156,'5.0 Calc│Forecast Projects'!$A$12:$P$1000,13,FALSE)</f>
        <v>0</v>
      </c>
      <c r="E156" s="22">
        <f>VLOOKUP($A156,'5.0 Calc│Forecast Projects'!$A$12:$P$1000,14,FALSE)</f>
        <v>0</v>
      </c>
      <c r="F156" s="22">
        <f>VLOOKUP($A156,'5.0 Calc│Forecast Projects'!$A$12:$P$1000,15,FALSE)</f>
        <v>0</v>
      </c>
      <c r="G156" s="26">
        <f>$C156*(1+'3.2 Input│Other'!L$38)+$D156*(1+'3.2 Input│Other'!L$39)+$E156*(1+'3.2 Input│Other'!L$40)+$F156*(1+'3.2 Input│Other'!L$41)</f>
        <v>0</v>
      </c>
      <c r="H156" s="26">
        <f>$C156*(1+'3.2 Input│Other'!M$38)+$D156*(1+'3.2 Input│Other'!M$39)+$E156*(1+'3.2 Input│Other'!M$40)+$F156*(1+'3.2 Input│Other'!M$41)</f>
        <v>0</v>
      </c>
      <c r="I156" s="26">
        <f>$C156*(1+'3.2 Input│Other'!N$38)+$D156*(1+'3.2 Input│Other'!N$39)+$E156*(1+'3.2 Input│Other'!N$40)+$F156*(1+'3.2 Input│Other'!N$41)</f>
        <v>0</v>
      </c>
      <c r="J156" s="26">
        <f>$C156*(1+'3.2 Input│Other'!O$38)+$D156*(1+'3.2 Input│Other'!O$39)+$E156*(1+'3.2 Input│Other'!O$40)+$F156*(1+'3.2 Input│Other'!O$41)</f>
        <v>0</v>
      </c>
      <c r="K156" s="26">
        <f>$C156*(1+'3.2 Input│Other'!P$38)+$D156*(1+'3.2 Input│Other'!P$39)+$E156*(1+'3.2 Input│Other'!P$40)+$F156*(1+'3.2 Input│Other'!P$41)</f>
        <v>0</v>
      </c>
      <c r="M156" s="53">
        <f t="shared" si="2"/>
        <v>0</v>
      </c>
    </row>
    <row r="157" spans="1:13" x14ac:dyDescent="0.25">
      <c r="A157" s="7" t="str">
        <f>'5.0 Calc│Forecast Projects'!A157</f>
        <v>-</v>
      </c>
      <c r="B157" s="7" t="str">
        <f>'5.3 Calc│Forecast $2017'!B157</f>
        <v/>
      </c>
      <c r="C157" s="22">
        <f>VLOOKUP($A157,'5.0 Calc│Forecast Projects'!$A$12:$P$1000,12,FALSE)</f>
        <v>0</v>
      </c>
      <c r="D157" s="22">
        <f>VLOOKUP($A157,'5.0 Calc│Forecast Projects'!$A$12:$P$1000,13,FALSE)</f>
        <v>0</v>
      </c>
      <c r="E157" s="22">
        <f>VLOOKUP($A157,'5.0 Calc│Forecast Projects'!$A$12:$P$1000,14,FALSE)</f>
        <v>0</v>
      </c>
      <c r="F157" s="22">
        <f>VLOOKUP($A157,'5.0 Calc│Forecast Projects'!$A$12:$P$1000,15,FALSE)</f>
        <v>0</v>
      </c>
      <c r="G157" s="26">
        <f>$C157*(1+'3.2 Input│Other'!L$38)+$D157*(1+'3.2 Input│Other'!L$39)+$E157*(1+'3.2 Input│Other'!L$40)+$F157*(1+'3.2 Input│Other'!L$41)</f>
        <v>0</v>
      </c>
      <c r="H157" s="26">
        <f>$C157*(1+'3.2 Input│Other'!M$38)+$D157*(1+'3.2 Input│Other'!M$39)+$E157*(1+'3.2 Input│Other'!M$40)+$F157*(1+'3.2 Input│Other'!M$41)</f>
        <v>0</v>
      </c>
      <c r="I157" s="26">
        <f>$C157*(1+'3.2 Input│Other'!N$38)+$D157*(1+'3.2 Input│Other'!N$39)+$E157*(1+'3.2 Input│Other'!N$40)+$F157*(1+'3.2 Input│Other'!N$41)</f>
        <v>0</v>
      </c>
      <c r="J157" s="26">
        <f>$C157*(1+'3.2 Input│Other'!O$38)+$D157*(1+'3.2 Input│Other'!O$39)+$E157*(1+'3.2 Input│Other'!O$40)+$F157*(1+'3.2 Input│Other'!O$41)</f>
        <v>0</v>
      </c>
      <c r="K157" s="26">
        <f>$C157*(1+'3.2 Input│Other'!P$38)+$D157*(1+'3.2 Input│Other'!P$39)+$E157*(1+'3.2 Input│Other'!P$40)+$F157*(1+'3.2 Input│Other'!P$41)</f>
        <v>0</v>
      </c>
      <c r="M157" s="53">
        <f t="shared" si="2"/>
        <v>0</v>
      </c>
    </row>
    <row r="158" spans="1:13" x14ac:dyDescent="0.25">
      <c r="A158" s="7" t="str">
        <f>'5.0 Calc│Forecast Projects'!A158</f>
        <v>-</v>
      </c>
      <c r="B158" s="7" t="str">
        <f>'5.3 Calc│Forecast $2017'!B158</f>
        <v/>
      </c>
      <c r="C158" s="22">
        <f>VLOOKUP($A158,'5.0 Calc│Forecast Projects'!$A$12:$P$1000,12,FALSE)</f>
        <v>0</v>
      </c>
      <c r="D158" s="22">
        <f>VLOOKUP($A158,'5.0 Calc│Forecast Projects'!$A$12:$P$1000,13,FALSE)</f>
        <v>0</v>
      </c>
      <c r="E158" s="22">
        <f>VLOOKUP($A158,'5.0 Calc│Forecast Projects'!$A$12:$P$1000,14,FALSE)</f>
        <v>0</v>
      </c>
      <c r="F158" s="22">
        <f>VLOOKUP($A158,'5.0 Calc│Forecast Projects'!$A$12:$P$1000,15,FALSE)</f>
        <v>0</v>
      </c>
      <c r="G158" s="26">
        <f>$C158*(1+'3.2 Input│Other'!L$38)+$D158*(1+'3.2 Input│Other'!L$39)+$E158*(1+'3.2 Input│Other'!L$40)+$F158*(1+'3.2 Input│Other'!L$41)</f>
        <v>0</v>
      </c>
      <c r="H158" s="26">
        <f>$C158*(1+'3.2 Input│Other'!M$38)+$D158*(1+'3.2 Input│Other'!M$39)+$E158*(1+'3.2 Input│Other'!M$40)+$F158*(1+'3.2 Input│Other'!M$41)</f>
        <v>0</v>
      </c>
      <c r="I158" s="26">
        <f>$C158*(1+'3.2 Input│Other'!N$38)+$D158*(1+'3.2 Input│Other'!N$39)+$E158*(1+'3.2 Input│Other'!N$40)+$F158*(1+'3.2 Input│Other'!N$41)</f>
        <v>0</v>
      </c>
      <c r="J158" s="26">
        <f>$C158*(1+'3.2 Input│Other'!O$38)+$D158*(1+'3.2 Input│Other'!O$39)+$E158*(1+'3.2 Input│Other'!O$40)+$F158*(1+'3.2 Input│Other'!O$41)</f>
        <v>0</v>
      </c>
      <c r="K158" s="26">
        <f>$C158*(1+'3.2 Input│Other'!P$38)+$D158*(1+'3.2 Input│Other'!P$39)+$E158*(1+'3.2 Input│Other'!P$40)+$F158*(1+'3.2 Input│Other'!P$41)</f>
        <v>0</v>
      </c>
      <c r="M158" s="53">
        <f t="shared" si="2"/>
        <v>0</v>
      </c>
    </row>
    <row r="159" spans="1:13" x14ac:dyDescent="0.25">
      <c r="A159" s="7" t="str">
        <f>'5.0 Calc│Forecast Projects'!A159</f>
        <v>-</v>
      </c>
      <c r="B159" s="7" t="str">
        <f>'5.3 Calc│Forecast $2017'!B159</f>
        <v/>
      </c>
      <c r="C159" s="22">
        <f>VLOOKUP($A159,'5.0 Calc│Forecast Projects'!$A$12:$P$1000,12,FALSE)</f>
        <v>0</v>
      </c>
      <c r="D159" s="22">
        <f>VLOOKUP($A159,'5.0 Calc│Forecast Projects'!$A$12:$P$1000,13,FALSE)</f>
        <v>0</v>
      </c>
      <c r="E159" s="22">
        <f>VLOOKUP($A159,'5.0 Calc│Forecast Projects'!$A$12:$P$1000,14,FALSE)</f>
        <v>0</v>
      </c>
      <c r="F159" s="22">
        <f>VLOOKUP($A159,'5.0 Calc│Forecast Projects'!$A$12:$P$1000,15,FALSE)</f>
        <v>0</v>
      </c>
      <c r="G159" s="26">
        <f>$C159*(1+'3.2 Input│Other'!L$38)+$D159*(1+'3.2 Input│Other'!L$39)+$E159*(1+'3.2 Input│Other'!L$40)+$F159*(1+'3.2 Input│Other'!L$41)</f>
        <v>0</v>
      </c>
      <c r="H159" s="26">
        <f>$C159*(1+'3.2 Input│Other'!M$38)+$D159*(1+'3.2 Input│Other'!M$39)+$E159*(1+'3.2 Input│Other'!M$40)+$F159*(1+'3.2 Input│Other'!M$41)</f>
        <v>0</v>
      </c>
      <c r="I159" s="26">
        <f>$C159*(1+'3.2 Input│Other'!N$38)+$D159*(1+'3.2 Input│Other'!N$39)+$E159*(1+'3.2 Input│Other'!N$40)+$F159*(1+'3.2 Input│Other'!N$41)</f>
        <v>0</v>
      </c>
      <c r="J159" s="26">
        <f>$C159*(1+'3.2 Input│Other'!O$38)+$D159*(1+'3.2 Input│Other'!O$39)+$E159*(1+'3.2 Input│Other'!O$40)+$F159*(1+'3.2 Input│Other'!O$41)</f>
        <v>0</v>
      </c>
      <c r="K159" s="26">
        <f>$C159*(1+'3.2 Input│Other'!P$38)+$D159*(1+'3.2 Input│Other'!P$39)+$E159*(1+'3.2 Input│Other'!P$40)+$F159*(1+'3.2 Input│Other'!P$41)</f>
        <v>0</v>
      </c>
      <c r="M159" s="53">
        <f t="shared" si="2"/>
        <v>0</v>
      </c>
    </row>
    <row r="160" spans="1:13" x14ac:dyDescent="0.25">
      <c r="A160" s="7" t="str">
        <f>'5.0 Calc│Forecast Projects'!A160</f>
        <v>-</v>
      </c>
      <c r="B160" s="7" t="str">
        <f>'5.3 Calc│Forecast $2017'!B160</f>
        <v/>
      </c>
      <c r="C160" s="22">
        <f>VLOOKUP($A160,'5.0 Calc│Forecast Projects'!$A$12:$P$1000,12,FALSE)</f>
        <v>0</v>
      </c>
      <c r="D160" s="22">
        <f>VLOOKUP($A160,'5.0 Calc│Forecast Projects'!$A$12:$P$1000,13,FALSE)</f>
        <v>0</v>
      </c>
      <c r="E160" s="22">
        <f>VLOOKUP($A160,'5.0 Calc│Forecast Projects'!$A$12:$P$1000,14,FALSE)</f>
        <v>0</v>
      </c>
      <c r="F160" s="22">
        <f>VLOOKUP($A160,'5.0 Calc│Forecast Projects'!$A$12:$P$1000,15,FALSE)</f>
        <v>0</v>
      </c>
      <c r="G160" s="26">
        <f>$C160*(1+'3.2 Input│Other'!L$38)+$D160*(1+'3.2 Input│Other'!L$39)+$E160*(1+'3.2 Input│Other'!L$40)+$F160*(1+'3.2 Input│Other'!L$41)</f>
        <v>0</v>
      </c>
      <c r="H160" s="26">
        <f>$C160*(1+'3.2 Input│Other'!M$38)+$D160*(1+'3.2 Input│Other'!M$39)+$E160*(1+'3.2 Input│Other'!M$40)+$F160*(1+'3.2 Input│Other'!M$41)</f>
        <v>0</v>
      </c>
      <c r="I160" s="26">
        <f>$C160*(1+'3.2 Input│Other'!N$38)+$D160*(1+'3.2 Input│Other'!N$39)+$E160*(1+'3.2 Input│Other'!N$40)+$F160*(1+'3.2 Input│Other'!N$41)</f>
        <v>0</v>
      </c>
      <c r="J160" s="26">
        <f>$C160*(1+'3.2 Input│Other'!O$38)+$D160*(1+'3.2 Input│Other'!O$39)+$E160*(1+'3.2 Input│Other'!O$40)+$F160*(1+'3.2 Input│Other'!O$41)</f>
        <v>0</v>
      </c>
      <c r="K160" s="26">
        <f>$C160*(1+'3.2 Input│Other'!P$38)+$D160*(1+'3.2 Input│Other'!P$39)+$E160*(1+'3.2 Input│Other'!P$40)+$F160*(1+'3.2 Input│Other'!P$41)</f>
        <v>0</v>
      </c>
      <c r="M160" s="53">
        <f t="shared" si="2"/>
        <v>0</v>
      </c>
    </row>
    <row r="161" spans="1:13" x14ac:dyDescent="0.25">
      <c r="A161" s="7" t="str">
        <f>'5.0 Calc│Forecast Projects'!A161</f>
        <v>-</v>
      </c>
      <c r="B161" s="7" t="str">
        <f>'5.3 Calc│Forecast $2017'!B161</f>
        <v/>
      </c>
      <c r="C161" s="22">
        <f>VLOOKUP($A161,'5.0 Calc│Forecast Projects'!$A$12:$P$1000,12,FALSE)</f>
        <v>0</v>
      </c>
      <c r="D161" s="22">
        <f>VLOOKUP($A161,'5.0 Calc│Forecast Projects'!$A$12:$P$1000,13,FALSE)</f>
        <v>0</v>
      </c>
      <c r="E161" s="22">
        <f>VLOOKUP($A161,'5.0 Calc│Forecast Projects'!$A$12:$P$1000,14,FALSE)</f>
        <v>0</v>
      </c>
      <c r="F161" s="22">
        <f>VLOOKUP($A161,'5.0 Calc│Forecast Projects'!$A$12:$P$1000,15,FALSE)</f>
        <v>0</v>
      </c>
      <c r="G161" s="26">
        <f>$C161*(1+'3.2 Input│Other'!L$38)+$D161*(1+'3.2 Input│Other'!L$39)+$E161*(1+'3.2 Input│Other'!L$40)+$F161*(1+'3.2 Input│Other'!L$41)</f>
        <v>0</v>
      </c>
      <c r="H161" s="26">
        <f>$C161*(1+'3.2 Input│Other'!M$38)+$D161*(1+'3.2 Input│Other'!M$39)+$E161*(1+'3.2 Input│Other'!M$40)+$F161*(1+'3.2 Input│Other'!M$41)</f>
        <v>0</v>
      </c>
      <c r="I161" s="26">
        <f>$C161*(1+'3.2 Input│Other'!N$38)+$D161*(1+'3.2 Input│Other'!N$39)+$E161*(1+'3.2 Input│Other'!N$40)+$F161*(1+'3.2 Input│Other'!N$41)</f>
        <v>0</v>
      </c>
      <c r="J161" s="26">
        <f>$C161*(1+'3.2 Input│Other'!O$38)+$D161*(1+'3.2 Input│Other'!O$39)+$E161*(1+'3.2 Input│Other'!O$40)+$F161*(1+'3.2 Input│Other'!O$41)</f>
        <v>0</v>
      </c>
      <c r="K161" s="26">
        <f>$C161*(1+'3.2 Input│Other'!P$38)+$D161*(1+'3.2 Input│Other'!P$39)+$E161*(1+'3.2 Input│Other'!P$40)+$F161*(1+'3.2 Input│Other'!P$41)</f>
        <v>0</v>
      </c>
      <c r="M161" s="53">
        <f t="shared" si="2"/>
        <v>0</v>
      </c>
    </row>
    <row r="162" spans="1:13" x14ac:dyDescent="0.25">
      <c r="A162" s="7" t="str">
        <f>'5.0 Calc│Forecast Projects'!A162</f>
        <v>-</v>
      </c>
      <c r="B162" s="7" t="str">
        <f>'5.3 Calc│Forecast $2017'!B162</f>
        <v/>
      </c>
      <c r="C162" s="22">
        <f>VLOOKUP($A162,'5.0 Calc│Forecast Projects'!$A$12:$P$1000,12,FALSE)</f>
        <v>0</v>
      </c>
      <c r="D162" s="22">
        <f>VLOOKUP($A162,'5.0 Calc│Forecast Projects'!$A$12:$P$1000,13,FALSE)</f>
        <v>0</v>
      </c>
      <c r="E162" s="22">
        <f>VLOOKUP($A162,'5.0 Calc│Forecast Projects'!$A$12:$P$1000,14,FALSE)</f>
        <v>0</v>
      </c>
      <c r="F162" s="22">
        <f>VLOOKUP($A162,'5.0 Calc│Forecast Projects'!$A$12:$P$1000,15,FALSE)</f>
        <v>0</v>
      </c>
      <c r="G162" s="26">
        <f>$C162*(1+'3.2 Input│Other'!L$38)+$D162*(1+'3.2 Input│Other'!L$39)+$E162*(1+'3.2 Input│Other'!L$40)+$F162*(1+'3.2 Input│Other'!L$41)</f>
        <v>0</v>
      </c>
      <c r="H162" s="26">
        <f>$C162*(1+'3.2 Input│Other'!M$38)+$D162*(1+'3.2 Input│Other'!M$39)+$E162*(1+'3.2 Input│Other'!M$40)+$F162*(1+'3.2 Input│Other'!M$41)</f>
        <v>0</v>
      </c>
      <c r="I162" s="26">
        <f>$C162*(1+'3.2 Input│Other'!N$38)+$D162*(1+'3.2 Input│Other'!N$39)+$E162*(1+'3.2 Input│Other'!N$40)+$F162*(1+'3.2 Input│Other'!N$41)</f>
        <v>0</v>
      </c>
      <c r="J162" s="26">
        <f>$C162*(1+'3.2 Input│Other'!O$38)+$D162*(1+'3.2 Input│Other'!O$39)+$E162*(1+'3.2 Input│Other'!O$40)+$F162*(1+'3.2 Input│Other'!O$41)</f>
        <v>0</v>
      </c>
      <c r="K162" s="26">
        <f>$C162*(1+'3.2 Input│Other'!P$38)+$D162*(1+'3.2 Input│Other'!P$39)+$E162*(1+'3.2 Input│Other'!P$40)+$F162*(1+'3.2 Input│Other'!P$41)</f>
        <v>0</v>
      </c>
      <c r="M162" s="53">
        <f t="shared" si="2"/>
        <v>0</v>
      </c>
    </row>
    <row r="163" spans="1:13" x14ac:dyDescent="0.25">
      <c r="A163" s="7" t="str">
        <f>'5.0 Calc│Forecast Projects'!A163</f>
        <v>-</v>
      </c>
      <c r="B163" s="7" t="str">
        <f>'5.3 Calc│Forecast $2017'!B163</f>
        <v/>
      </c>
      <c r="C163" s="22">
        <f>VLOOKUP($A163,'5.0 Calc│Forecast Projects'!$A$12:$P$1000,12,FALSE)</f>
        <v>0</v>
      </c>
      <c r="D163" s="22">
        <f>VLOOKUP($A163,'5.0 Calc│Forecast Projects'!$A$12:$P$1000,13,FALSE)</f>
        <v>0</v>
      </c>
      <c r="E163" s="22">
        <f>VLOOKUP($A163,'5.0 Calc│Forecast Projects'!$A$12:$P$1000,14,FALSE)</f>
        <v>0</v>
      </c>
      <c r="F163" s="22">
        <f>VLOOKUP($A163,'5.0 Calc│Forecast Projects'!$A$12:$P$1000,15,FALSE)</f>
        <v>0</v>
      </c>
      <c r="G163" s="26">
        <f>$C163*(1+'3.2 Input│Other'!L$38)+$D163*(1+'3.2 Input│Other'!L$39)+$E163*(1+'3.2 Input│Other'!L$40)+$F163*(1+'3.2 Input│Other'!L$41)</f>
        <v>0</v>
      </c>
      <c r="H163" s="26">
        <f>$C163*(1+'3.2 Input│Other'!M$38)+$D163*(1+'3.2 Input│Other'!M$39)+$E163*(1+'3.2 Input│Other'!M$40)+$F163*(1+'3.2 Input│Other'!M$41)</f>
        <v>0</v>
      </c>
      <c r="I163" s="26">
        <f>$C163*(1+'3.2 Input│Other'!N$38)+$D163*(1+'3.2 Input│Other'!N$39)+$E163*(1+'3.2 Input│Other'!N$40)+$F163*(1+'3.2 Input│Other'!N$41)</f>
        <v>0</v>
      </c>
      <c r="J163" s="26">
        <f>$C163*(1+'3.2 Input│Other'!O$38)+$D163*(1+'3.2 Input│Other'!O$39)+$E163*(1+'3.2 Input│Other'!O$40)+$F163*(1+'3.2 Input│Other'!O$41)</f>
        <v>0</v>
      </c>
      <c r="K163" s="26">
        <f>$C163*(1+'3.2 Input│Other'!P$38)+$D163*(1+'3.2 Input│Other'!P$39)+$E163*(1+'3.2 Input│Other'!P$40)+$F163*(1+'3.2 Input│Other'!P$41)</f>
        <v>0</v>
      </c>
      <c r="M163" s="53">
        <f t="shared" si="2"/>
        <v>0</v>
      </c>
    </row>
    <row r="164" spans="1:13" x14ac:dyDescent="0.25">
      <c r="A164" s="7" t="str">
        <f>'5.0 Calc│Forecast Projects'!A164</f>
        <v>-</v>
      </c>
      <c r="B164" s="7" t="str">
        <f>'5.3 Calc│Forecast $2017'!B164</f>
        <v/>
      </c>
      <c r="C164" s="22">
        <f>VLOOKUP($A164,'5.0 Calc│Forecast Projects'!$A$12:$P$1000,12,FALSE)</f>
        <v>0</v>
      </c>
      <c r="D164" s="22">
        <f>VLOOKUP($A164,'5.0 Calc│Forecast Projects'!$A$12:$P$1000,13,FALSE)</f>
        <v>0</v>
      </c>
      <c r="E164" s="22">
        <f>VLOOKUP($A164,'5.0 Calc│Forecast Projects'!$A$12:$P$1000,14,FALSE)</f>
        <v>0</v>
      </c>
      <c r="F164" s="22">
        <f>VLOOKUP($A164,'5.0 Calc│Forecast Projects'!$A$12:$P$1000,15,FALSE)</f>
        <v>0</v>
      </c>
      <c r="G164" s="26">
        <f>$C164*(1+'3.2 Input│Other'!L$38)+$D164*(1+'3.2 Input│Other'!L$39)+$E164*(1+'3.2 Input│Other'!L$40)+$F164*(1+'3.2 Input│Other'!L$41)</f>
        <v>0</v>
      </c>
      <c r="H164" s="26">
        <f>$C164*(1+'3.2 Input│Other'!M$38)+$D164*(1+'3.2 Input│Other'!M$39)+$E164*(1+'3.2 Input│Other'!M$40)+$F164*(1+'3.2 Input│Other'!M$41)</f>
        <v>0</v>
      </c>
      <c r="I164" s="26">
        <f>$C164*(1+'3.2 Input│Other'!N$38)+$D164*(1+'3.2 Input│Other'!N$39)+$E164*(1+'3.2 Input│Other'!N$40)+$F164*(1+'3.2 Input│Other'!N$41)</f>
        <v>0</v>
      </c>
      <c r="J164" s="26">
        <f>$C164*(1+'3.2 Input│Other'!O$38)+$D164*(1+'3.2 Input│Other'!O$39)+$E164*(1+'3.2 Input│Other'!O$40)+$F164*(1+'3.2 Input│Other'!O$41)</f>
        <v>0</v>
      </c>
      <c r="K164" s="26">
        <f>$C164*(1+'3.2 Input│Other'!P$38)+$D164*(1+'3.2 Input│Other'!P$39)+$E164*(1+'3.2 Input│Other'!P$40)+$F164*(1+'3.2 Input│Other'!P$41)</f>
        <v>0</v>
      </c>
      <c r="M164" s="53">
        <f t="shared" si="2"/>
        <v>0</v>
      </c>
    </row>
    <row r="165" spans="1:13" x14ac:dyDescent="0.25">
      <c r="A165" s="7" t="str">
        <f>'5.0 Calc│Forecast Projects'!A165</f>
        <v>-</v>
      </c>
      <c r="B165" s="7" t="str">
        <f>'5.3 Calc│Forecast $2017'!B165</f>
        <v/>
      </c>
      <c r="C165" s="22">
        <f>VLOOKUP($A165,'5.0 Calc│Forecast Projects'!$A$12:$P$1000,12,FALSE)</f>
        <v>0</v>
      </c>
      <c r="D165" s="22">
        <f>VLOOKUP($A165,'5.0 Calc│Forecast Projects'!$A$12:$P$1000,13,FALSE)</f>
        <v>0</v>
      </c>
      <c r="E165" s="22">
        <f>VLOOKUP($A165,'5.0 Calc│Forecast Projects'!$A$12:$P$1000,14,FALSE)</f>
        <v>0</v>
      </c>
      <c r="F165" s="22">
        <f>VLOOKUP($A165,'5.0 Calc│Forecast Projects'!$A$12:$P$1000,15,FALSE)</f>
        <v>0</v>
      </c>
      <c r="G165" s="26">
        <f>$C165*(1+'3.2 Input│Other'!L$38)+$D165*(1+'3.2 Input│Other'!L$39)+$E165*(1+'3.2 Input│Other'!L$40)+$F165*(1+'3.2 Input│Other'!L$41)</f>
        <v>0</v>
      </c>
      <c r="H165" s="26">
        <f>$C165*(1+'3.2 Input│Other'!M$38)+$D165*(1+'3.2 Input│Other'!M$39)+$E165*(1+'3.2 Input│Other'!M$40)+$F165*(1+'3.2 Input│Other'!M$41)</f>
        <v>0</v>
      </c>
      <c r="I165" s="26">
        <f>$C165*(1+'3.2 Input│Other'!N$38)+$D165*(1+'3.2 Input│Other'!N$39)+$E165*(1+'3.2 Input│Other'!N$40)+$F165*(1+'3.2 Input│Other'!N$41)</f>
        <v>0</v>
      </c>
      <c r="J165" s="26">
        <f>$C165*(1+'3.2 Input│Other'!O$38)+$D165*(1+'3.2 Input│Other'!O$39)+$E165*(1+'3.2 Input│Other'!O$40)+$F165*(1+'3.2 Input│Other'!O$41)</f>
        <v>0</v>
      </c>
      <c r="K165" s="26">
        <f>$C165*(1+'3.2 Input│Other'!P$38)+$D165*(1+'3.2 Input│Other'!P$39)+$E165*(1+'3.2 Input│Other'!P$40)+$F165*(1+'3.2 Input│Other'!P$41)</f>
        <v>0</v>
      </c>
      <c r="M165" s="53">
        <f t="shared" si="2"/>
        <v>0</v>
      </c>
    </row>
    <row r="166" spans="1:13" x14ac:dyDescent="0.25">
      <c r="A166" s="7" t="str">
        <f>'5.0 Calc│Forecast Projects'!A166</f>
        <v>-</v>
      </c>
      <c r="B166" s="7" t="str">
        <f>'5.3 Calc│Forecast $2017'!B166</f>
        <v/>
      </c>
      <c r="C166" s="22">
        <f>VLOOKUP($A166,'5.0 Calc│Forecast Projects'!$A$12:$P$1000,12,FALSE)</f>
        <v>0</v>
      </c>
      <c r="D166" s="22">
        <f>VLOOKUP($A166,'5.0 Calc│Forecast Projects'!$A$12:$P$1000,13,FALSE)</f>
        <v>0</v>
      </c>
      <c r="E166" s="22">
        <f>VLOOKUP($A166,'5.0 Calc│Forecast Projects'!$A$12:$P$1000,14,FALSE)</f>
        <v>0</v>
      </c>
      <c r="F166" s="22">
        <f>VLOOKUP($A166,'5.0 Calc│Forecast Projects'!$A$12:$P$1000,15,FALSE)</f>
        <v>0</v>
      </c>
      <c r="G166" s="26">
        <f>$C166*(1+'3.2 Input│Other'!L$38)+$D166*(1+'3.2 Input│Other'!L$39)+$E166*(1+'3.2 Input│Other'!L$40)+$F166*(1+'3.2 Input│Other'!L$41)</f>
        <v>0</v>
      </c>
      <c r="H166" s="26">
        <f>$C166*(1+'3.2 Input│Other'!M$38)+$D166*(1+'3.2 Input│Other'!M$39)+$E166*(1+'3.2 Input│Other'!M$40)+$F166*(1+'3.2 Input│Other'!M$41)</f>
        <v>0</v>
      </c>
      <c r="I166" s="26">
        <f>$C166*(1+'3.2 Input│Other'!N$38)+$D166*(1+'3.2 Input│Other'!N$39)+$E166*(1+'3.2 Input│Other'!N$40)+$F166*(1+'3.2 Input│Other'!N$41)</f>
        <v>0</v>
      </c>
      <c r="J166" s="26">
        <f>$C166*(1+'3.2 Input│Other'!O$38)+$D166*(1+'3.2 Input│Other'!O$39)+$E166*(1+'3.2 Input│Other'!O$40)+$F166*(1+'3.2 Input│Other'!O$41)</f>
        <v>0</v>
      </c>
      <c r="K166" s="26">
        <f>$C166*(1+'3.2 Input│Other'!P$38)+$D166*(1+'3.2 Input│Other'!P$39)+$E166*(1+'3.2 Input│Other'!P$40)+$F166*(1+'3.2 Input│Other'!P$41)</f>
        <v>0</v>
      </c>
      <c r="M166" s="53">
        <f t="shared" si="2"/>
        <v>0</v>
      </c>
    </row>
    <row r="167" spans="1:13" x14ac:dyDescent="0.25">
      <c r="A167" s="7" t="str">
        <f>'5.0 Calc│Forecast Projects'!A167</f>
        <v>-</v>
      </c>
      <c r="B167" s="7" t="str">
        <f>'5.3 Calc│Forecast $2017'!B167</f>
        <v/>
      </c>
      <c r="C167" s="22">
        <f>VLOOKUP($A167,'5.0 Calc│Forecast Projects'!$A$12:$P$1000,12,FALSE)</f>
        <v>0</v>
      </c>
      <c r="D167" s="22">
        <f>VLOOKUP($A167,'5.0 Calc│Forecast Projects'!$A$12:$P$1000,13,FALSE)</f>
        <v>0</v>
      </c>
      <c r="E167" s="22">
        <f>VLOOKUP($A167,'5.0 Calc│Forecast Projects'!$A$12:$P$1000,14,FALSE)</f>
        <v>0</v>
      </c>
      <c r="F167" s="22">
        <f>VLOOKUP($A167,'5.0 Calc│Forecast Projects'!$A$12:$P$1000,15,FALSE)</f>
        <v>0</v>
      </c>
      <c r="G167" s="26">
        <f>$C167*(1+'3.2 Input│Other'!L$38)+$D167*(1+'3.2 Input│Other'!L$39)+$E167*(1+'3.2 Input│Other'!L$40)+$F167*(1+'3.2 Input│Other'!L$41)</f>
        <v>0</v>
      </c>
      <c r="H167" s="26">
        <f>$C167*(1+'3.2 Input│Other'!M$38)+$D167*(1+'3.2 Input│Other'!M$39)+$E167*(1+'3.2 Input│Other'!M$40)+$F167*(1+'3.2 Input│Other'!M$41)</f>
        <v>0</v>
      </c>
      <c r="I167" s="26">
        <f>$C167*(1+'3.2 Input│Other'!N$38)+$D167*(1+'3.2 Input│Other'!N$39)+$E167*(1+'3.2 Input│Other'!N$40)+$F167*(1+'3.2 Input│Other'!N$41)</f>
        <v>0</v>
      </c>
      <c r="J167" s="26">
        <f>$C167*(1+'3.2 Input│Other'!O$38)+$D167*(1+'3.2 Input│Other'!O$39)+$E167*(1+'3.2 Input│Other'!O$40)+$F167*(1+'3.2 Input│Other'!O$41)</f>
        <v>0</v>
      </c>
      <c r="K167" s="26">
        <f>$C167*(1+'3.2 Input│Other'!P$38)+$D167*(1+'3.2 Input│Other'!P$39)+$E167*(1+'3.2 Input│Other'!P$40)+$F167*(1+'3.2 Input│Other'!P$41)</f>
        <v>0</v>
      </c>
      <c r="M167" s="53">
        <f t="shared" si="2"/>
        <v>0</v>
      </c>
    </row>
    <row r="168" spans="1:13" x14ac:dyDescent="0.25">
      <c r="A168" s="7" t="str">
        <f>'5.0 Calc│Forecast Projects'!A168</f>
        <v>-</v>
      </c>
      <c r="B168" s="7" t="str">
        <f>'5.3 Calc│Forecast $2017'!B168</f>
        <v/>
      </c>
      <c r="C168" s="22">
        <f>VLOOKUP($A168,'5.0 Calc│Forecast Projects'!$A$12:$P$1000,12,FALSE)</f>
        <v>0</v>
      </c>
      <c r="D168" s="22">
        <f>VLOOKUP($A168,'5.0 Calc│Forecast Projects'!$A$12:$P$1000,13,FALSE)</f>
        <v>0</v>
      </c>
      <c r="E168" s="22">
        <f>VLOOKUP($A168,'5.0 Calc│Forecast Projects'!$A$12:$P$1000,14,FALSE)</f>
        <v>0</v>
      </c>
      <c r="F168" s="22">
        <f>VLOOKUP($A168,'5.0 Calc│Forecast Projects'!$A$12:$P$1000,15,FALSE)</f>
        <v>0</v>
      </c>
      <c r="G168" s="26">
        <f>$C168*(1+'3.2 Input│Other'!L$38)+$D168*(1+'3.2 Input│Other'!L$39)+$E168*(1+'3.2 Input│Other'!L$40)+$F168*(1+'3.2 Input│Other'!L$41)</f>
        <v>0</v>
      </c>
      <c r="H168" s="26">
        <f>$C168*(1+'3.2 Input│Other'!M$38)+$D168*(1+'3.2 Input│Other'!M$39)+$E168*(1+'3.2 Input│Other'!M$40)+$F168*(1+'3.2 Input│Other'!M$41)</f>
        <v>0</v>
      </c>
      <c r="I168" s="26">
        <f>$C168*(1+'3.2 Input│Other'!N$38)+$D168*(1+'3.2 Input│Other'!N$39)+$E168*(1+'3.2 Input│Other'!N$40)+$F168*(1+'3.2 Input│Other'!N$41)</f>
        <v>0</v>
      </c>
      <c r="J168" s="26">
        <f>$C168*(1+'3.2 Input│Other'!O$38)+$D168*(1+'3.2 Input│Other'!O$39)+$E168*(1+'3.2 Input│Other'!O$40)+$F168*(1+'3.2 Input│Other'!O$41)</f>
        <v>0</v>
      </c>
      <c r="K168" s="26">
        <f>$C168*(1+'3.2 Input│Other'!P$38)+$D168*(1+'3.2 Input│Other'!P$39)+$E168*(1+'3.2 Input│Other'!P$40)+$F168*(1+'3.2 Input│Other'!P$41)</f>
        <v>0</v>
      </c>
      <c r="M168" s="53">
        <f t="shared" si="2"/>
        <v>0</v>
      </c>
    </row>
    <row r="169" spans="1:13" x14ac:dyDescent="0.25">
      <c r="A169" s="7" t="str">
        <f>'5.0 Calc│Forecast Projects'!A169</f>
        <v>-</v>
      </c>
      <c r="B169" s="7" t="str">
        <f>'5.3 Calc│Forecast $2017'!B169</f>
        <v/>
      </c>
      <c r="C169" s="22">
        <f>VLOOKUP($A169,'5.0 Calc│Forecast Projects'!$A$12:$P$1000,12,FALSE)</f>
        <v>0</v>
      </c>
      <c r="D169" s="22">
        <f>VLOOKUP($A169,'5.0 Calc│Forecast Projects'!$A$12:$P$1000,13,FALSE)</f>
        <v>0</v>
      </c>
      <c r="E169" s="22">
        <f>VLOOKUP($A169,'5.0 Calc│Forecast Projects'!$A$12:$P$1000,14,FALSE)</f>
        <v>0</v>
      </c>
      <c r="F169" s="22">
        <f>VLOOKUP($A169,'5.0 Calc│Forecast Projects'!$A$12:$P$1000,15,FALSE)</f>
        <v>0</v>
      </c>
      <c r="G169" s="26">
        <f>$C169*(1+'3.2 Input│Other'!L$38)+$D169*(1+'3.2 Input│Other'!L$39)+$E169*(1+'3.2 Input│Other'!L$40)+$F169*(1+'3.2 Input│Other'!L$41)</f>
        <v>0</v>
      </c>
      <c r="H169" s="26">
        <f>$C169*(1+'3.2 Input│Other'!M$38)+$D169*(1+'3.2 Input│Other'!M$39)+$E169*(1+'3.2 Input│Other'!M$40)+$F169*(1+'3.2 Input│Other'!M$41)</f>
        <v>0</v>
      </c>
      <c r="I169" s="26">
        <f>$C169*(1+'3.2 Input│Other'!N$38)+$D169*(1+'3.2 Input│Other'!N$39)+$E169*(1+'3.2 Input│Other'!N$40)+$F169*(1+'3.2 Input│Other'!N$41)</f>
        <v>0</v>
      </c>
      <c r="J169" s="26">
        <f>$C169*(1+'3.2 Input│Other'!O$38)+$D169*(1+'3.2 Input│Other'!O$39)+$E169*(1+'3.2 Input│Other'!O$40)+$F169*(1+'3.2 Input│Other'!O$41)</f>
        <v>0</v>
      </c>
      <c r="K169" s="26">
        <f>$C169*(1+'3.2 Input│Other'!P$38)+$D169*(1+'3.2 Input│Other'!P$39)+$E169*(1+'3.2 Input│Other'!P$40)+$F169*(1+'3.2 Input│Other'!P$41)</f>
        <v>0</v>
      </c>
      <c r="M169" s="53">
        <f t="shared" si="2"/>
        <v>0</v>
      </c>
    </row>
    <row r="170" spans="1:13" x14ac:dyDescent="0.25">
      <c r="A170" s="7" t="str">
        <f>'5.0 Calc│Forecast Projects'!A170</f>
        <v>-</v>
      </c>
      <c r="B170" s="7" t="str">
        <f>'5.3 Calc│Forecast $2017'!B170</f>
        <v/>
      </c>
      <c r="C170" s="22">
        <f>VLOOKUP($A170,'5.0 Calc│Forecast Projects'!$A$12:$P$1000,12,FALSE)</f>
        <v>0</v>
      </c>
      <c r="D170" s="22">
        <f>VLOOKUP($A170,'5.0 Calc│Forecast Projects'!$A$12:$P$1000,13,FALSE)</f>
        <v>0</v>
      </c>
      <c r="E170" s="22">
        <f>VLOOKUP($A170,'5.0 Calc│Forecast Projects'!$A$12:$P$1000,14,FALSE)</f>
        <v>0</v>
      </c>
      <c r="F170" s="22">
        <f>VLOOKUP($A170,'5.0 Calc│Forecast Projects'!$A$12:$P$1000,15,FALSE)</f>
        <v>0</v>
      </c>
      <c r="G170" s="26">
        <f>$C170*(1+'3.2 Input│Other'!L$38)+$D170*(1+'3.2 Input│Other'!L$39)+$E170*(1+'3.2 Input│Other'!L$40)+$F170*(1+'3.2 Input│Other'!L$41)</f>
        <v>0</v>
      </c>
      <c r="H170" s="26">
        <f>$C170*(1+'3.2 Input│Other'!M$38)+$D170*(1+'3.2 Input│Other'!M$39)+$E170*(1+'3.2 Input│Other'!M$40)+$F170*(1+'3.2 Input│Other'!M$41)</f>
        <v>0</v>
      </c>
      <c r="I170" s="26">
        <f>$C170*(1+'3.2 Input│Other'!N$38)+$D170*(1+'3.2 Input│Other'!N$39)+$E170*(1+'3.2 Input│Other'!N$40)+$F170*(1+'3.2 Input│Other'!N$41)</f>
        <v>0</v>
      </c>
      <c r="J170" s="26">
        <f>$C170*(1+'3.2 Input│Other'!O$38)+$D170*(1+'3.2 Input│Other'!O$39)+$E170*(1+'3.2 Input│Other'!O$40)+$F170*(1+'3.2 Input│Other'!O$41)</f>
        <v>0</v>
      </c>
      <c r="K170" s="26">
        <f>$C170*(1+'3.2 Input│Other'!P$38)+$D170*(1+'3.2 Input│Other'!P$39)+$E170*(1+'3.2 Input│Other'!P$40)+$F170*(1+'3.2 Input│Other'!P$41)</f>
        <v>0</v>
      </c>
      <c r="M170" s="53">
        <f t="shared" si="2"/>
        <v>0</v>
      </c>
    </row>
    <row r="171" spans="1:13" x14ac:dyDescent="0.25">
      <c r="A171" s="7" t="str">
        <f>'5.0 Calc│Forecast Projects'!A171</f>
        <v>-</v>
      </c>
      <c r="B171" s="7" t="str">
        <f>'5.3 Calc│Forecast $2017'!B171</f>
        <v/>
      </c>
      <c r="C171" s="22">
        <f>VLOOKUP($A171,'5.0 Calc│Forecast Projects'!$A$12:$P$1000,12,FALSE)</f>
        <v>0</v>
      </c>
      <c r="D171" s="22">
        <f>VLOOKUP($A171,'5.0 Calc│Forecast Projects'!$A$12:$P$1000,13,FALSE)</f>
        <v>0</v>
      </c>
      <c r="E171" s="22">
        <f>VLOOKUP($A171,'5.0 Calc│Forecast Projects'!$A$12:$P$1000,14,FALSE)</f>
        <v>0</v>
      </c>
      <c r="F171" s="22">
        <f>VLOOKUP($A171,'5.0 Calc│Forecast Projects'!$A$12:$P$1000,15,FALSE)</f>
        <v>0</v>
      </c>
      <c r="G171" s="26">
        <f>$C171*(1+'3.2 Input│Other'!L$38)+$D171*(1+'3.2 Input│Other'!L$39)+$E171*(1+'3.2 Input│Other'!L$40)+$F171*(1+'3.2 Input│Other'!L$41)</f>
        <v>0</v>
      </c>
      <c r="H171" s="26">
        <f>$C171*(1+'3.2 Input│Other'!M$38)+$D171*(1+'3.2 Input│Other'!M$39)+$E171*(1+'3.2 Input│Other'!M$40)+$F171*(1+'3.2 Input│Other'!M$41)</f>
        <v>0</v>
      </c>
      <c r="I171" s="26">
        <f>$C171*(1+'3.2 Input│Other'!N$38)+$D171*(1+'3.2 Input│Other'!N$39)+$E171*(1+'3.2 Input│Other'!N$40)+$F171*(1+'3.2 Input│Other'!N$41)</f>
        <v>0</v>
      </c>
      <c r="J171" s="26">
        <f>$C171*(1+'3.2 Input│Other'!O$38)+$D171*(1+'3.2 Input│Other'!O$39)+$E171*(1+'3.2 Input│Other'!O$40)+$F171*(1+'3.2 Input│Other'!O$41)</f>
        <v>0</v>
      </c>
      <c r="K171" s="26">
        <f>$C171*(1+'3.2 Input│Other'!P$38)+$D171*(1+'3.2 Input│Other'!P$39)+$E171*(1+'3.2 Input│Other'!P$40)+$F171*(1+'3.2 Input│Other'!P$41)</f>
        <v>0</v>
      </c>
      <c r="M171" s="53">
        <f t="shared" si="2"/>
        <v>0</v>
      </c>
    </row>
    <row r="172" spans="1:13" x14ac:dyDescent="0.25">
      <c r="A172" s="7" t="str">
        <f>'5.0 Calc│Forecast Projects'!A172</f>
        <v>-</v>
      </c>
      <c r="B172" s="7" t="str">
        <f>'5.3 Calc│Forecast $2017'!B172</f>
        <v/>
      </c>
      <c r="C172" s="22">
        <f>VLOOKUP($A172,'5.0 Calc│Forecast Projects'!$A$12:$P$1000,12,FALSE)</f>
        <v>0</v>
      </c>
      <c r="D172" s="22">
        <f>VLOOKUP($A172,'5.0 Calc│Forecast Projects'!$A$12:$P$1000,13,FALSE)</f>
        <v>0</v>
      </c>
      <c r="E172" s="22">
        <f>VLOOKUP($A172,'5.0 Calc│Forecast Projects'!$A$12:$P$1000,14,FALSE)</f>
        <v>0</v>
      </c>
      <c r="F172" s="22">
        <f>VLOOKUP($A172,'5.0 Calc│Forecast Projects'!$A$12:$P$1000,15,FALSE)</f>
        <v>0</v>
      </c>
      <c r="G172" s="26">
        <f>$C172*(1+'3.2 Input│Other'!L$38)+$D172*(1+'3.2 Input│Other'!L$39)+$E172*(1+'3.2 Input│Other'!L$40)+$F172*(1+'3.2 Input│Other'!L$41)</f>
        <v>0</v>
      </c>
      <c r="H172" s="26">
        <f>$C172*(1+'3.2 Input│Other'!M$38)+$D172*(1+'3.2 Input│Other'!M$39)+$E172*(1+'3.2 Input│Other'!M$40)+$F172*(1+'3.2 Input│Other'!M$41)</f>
        <v>0</v>
      </c>
      <c r="I172" s="26">
        <f>$C172*(1+'3.2 Input│Other'!N$38)+$D172*(1+'3.2 Input│Other'!N$39)+$E172*(1+'3.2 Input│Other'!N$40)+$F172*(1+'3.2 Input│Other'!N$41)</f>
        <v>0</v>
      </c>
      <c r="J172" s="26">
        <f>$C172*(1+'3.2 Input│Other'!O$38)+$D172*(1+'3.2 Input│Other'!O$39)+$E172*(1+'3.2 Input│Other'!O$40)+$F172*(1+'3.2 Input│Other'!O$41)</f>
        <v>0</v>
      </c>
      <c r="K172" s="26">
        <f>$C172*(1+'3.2 Input│Other'!P$38)+$D172*(1+'3.2 Input│Other'!P$39)+$E172*(1+'3.2 Input│Other'!P$40)+$F172*(1+'3.2 Input│Other'!P$41)</f>
        <v>0</v>
      </c>
      <c r="M172" s="53">
        <f t="shared" si="2"/>
        <v>0</v>
      </c>
    </row>
    <row r="173" spans="1:13" x14ac:dyDescent="0.25">
      <c r="A173" s="7" t="str">
        <f>'5.0 Calc│Forecast Projects'!A173</f>
        <v>-</v>
      </c>
      <c r="B173" s="7" t="str">
        <f>'5.3 Calc│Forecast $2017'!B173</f>
        <v/>
      </c>
      <c r="C173" s="22">
        <f>VLOOKUP($A173,'5.0 Calc│Forecast Projects'!$A$12:$P$1000,12,FALSE)</f>
        <v>0</v>
      </c>
      <c r="D173" s="22">
        <f>VLOOKUP($A173,'5.0 Calc│Forecast Projects'!$A$12:$P$1000,13,FALSE)</f>
        <v>0</v>
      </c>
      <c r="E173" s="22">
        <f>VLOOKUP($A173,'5.0 Calc│Forecast Projects'!$A$12:$P$1000,14,FALSE)</f>
        <v>0</v>
      </c>
      <c r="F173" s="22">
        <f>VLOOKUP($A173,'5.0 Calc│Forecast Projects'!$A$12:$P$1000,15,FALSE)</f>
        <v>0</v>
      </c>
      <c r="G173" s="26">
        <f>$C173*(1+'3.2 Input│Other'!L$38)+$D173*(1+'3.2 Input│Other'!L$39)+$E173*(1+'3.2 Input│Other'!L$40)+$F173*(1+'3.2 Input│Other'!L$41)</f>
        <v>0</v>
      </c>
      <c r="H173" s="26">
        <f>$C173*(1+'3.2 Input│Other'!M$38)+$D173*(1+'3.2 Input│Other'!M$39)+$E173*(1+'3.2 Input│Other'!M$40)+$F173*(1+'3.2 Input│Other'!M$41)</f>
        <v>0</v>
      </c>
      <c r="I173" s="26">
        <f>$C173*(1+'3.2 Input│Other'!N$38)+$D173*(1+'3.2 Input│Other'!N$39)+$E173*(1+'3.2 Input│Other'!N$40)+$F173*(1+'3.2 Input│Other'!N$41)</f>
        <v>0</v>
      </c>
      <c r="J173" s="26">
        <f>$C173*(1+'3.2 Input│Other'!O$38)+$D173*(1+'3.2 Input│Other'!O$39)+$E173*(1+'3.2 Input│Other'!O$40)+$F173*(1+'3.2 Input│Other'!O$41)</f>
        <v>0</v>
      </c>
      <c r="K173" s="26">
        <f>$C173*(1+'3.2 Input│Other'!P$38)+$D173*(1+'3.2 Input│Other'!P$39)+$E173*(1+'3.2 Input│Other'!P$40)+$F173*(1+'3.2 Input│Other'!P$41)</f>
        <v>0</v>
      </c>
      <c r="M173" s="53">
        <f t="shared" si="2"/>
        <v>0</v>
      </c>
    </row>
    <row r="174" spans="1:13" x14ac:dyDescent="0.25">
      <c r="A174" s="7" t="str">
        <f>'5.0 Calc│Forecast Projects'!A174</f>
        <v>-</v>
      </c>
      <c r="B174" s="7" t="str">
        <f>'5.3 Calc│Forecast $2017'!B174</f>
        <v/>
      </c>
      <c r="C174" s="22">
        <f>VLOOKUP($A174,'5.0 Calc│Forecast Projects'!$A$12:$P$1000,12,FALSE)</f>
        <v>0</v>
      </c>
      <c r="D174" s="22">
        <f>VLOOKUP($A174,'5.0 Calc│Forecast Projects'!$A$12:$P$1000,13,FALSE)</f>
        <v>0</v>
      </c>
      <c r="E174" s="22">
        <f>VLOOKUP($A174,'5.0 Calc│Forecast Projects'!$A$12:$P$1000,14,FALSE)</f>
        <v>0</v>
      </c>
      <c r="F174" s="22">
        <f>VLOOKUP($A174,'5.0 Calc│Forecast Projects'!$A$12:$P$1000,15,FALSE)</f>
        <v>0</v>
      </c>
      <c r="G174" s="26">
        <f>$C174*(1+'3.2 Input│Other'!L$38)+$D174*(1+'3.2 Input│Other'!L$39)+$E174*(1+'3.2 Input│Other'!L$40)+$F174*(1+'3.2 Input│Other'!L$41)</f>
        <v>0</v>
      </c>
      <c r="H174" s="26">
        <f>$C174*(1+'3.2 Input│Other'!M$38)+$D174*(1+'3.2 Input│Other'!M$39)+$E174*(1+'3.2 Input│Other'!M$40)+$F174*(1+'3.2 Input│Other'!M$41)</f>
        <v>0</v>
      </c>
      <c r="I174" s="26">
        <f>$C174*(1+'3.2 Input│Other'!N$38)+$D174*(1+'3.2 Input│Other'!N$39)+$E174*(1+'3.2 Input│Other'!N$40)+$F174*(1+'3.2 Input│Other'!N$41)</f>
        <v>0</v>
      </c>
      <c r="J174" s="26">
        <f>$C174*(1+'3.2 Input│Other'!O$38)+$D174*(1+'3.2 Input│Other'!O$39)+$E174*(1+'3.2 Input│Other'!O$40)+$F174*(1+'3.2 Input│Other'!O$41)</f>
        <v>0</v>
      </c>
      <c r="K174" s="26">
        <f>$C174*(1+'3.2 Input│Other'!P$38)+$D174*(1+'3.2 Input│Other'!P$39)+$E174*(1+'3.2 Input│Other'!P$40)+$F174*(1+'3.2 Input│Other'!P$41)</f>
        <v>0</v>
      </c>
      <c r="M174" s="53">
        <f t="shared" si="2"/>
        <v>0</v>
      </c>
    </row>
    <row r="175" spans="1:13" x14ac:dyDescent="0.25">
      <c r="A175" s="7" t="str">
        <f>'5.0 Calc│Forecast Projects'!A175</f>
        <v>-</v>
      </c>
      <c r="B175" s="7" t="str">
        <f>'5.3 Calc│Forecast $2017'!B175</f>
        <v/>
      </c>
      <c r="C175" s="22">
        <f>VLOOKUP($A175,'5.0 Calc│Forecast Projects'!$A$12:$P$1000,12,FALSE)</f>
        <v>0</v>
      </c>
      <c r="D175" s="22">
        <f>VLOOKUP($A175,'5.0 Calc│Forecast Projects'!$A$12:$P$1000,13,FALSE)</f>
        <v>0</v>
      </c>
      <c r="E175" s="22">
        <f>VLOOKUP($A175,'5.0 Calc│Forecast Projects'!$A$12:$P$1000,14,FALSE)</f>
        <v>0</v>
      </c>
      <c r="F175" s="22">
        <f>VLOOKUP($A175,'5.0 Calc│Forecast Projects'!$A$12:$P$1000,15,FALSE)</f>
        <v>0</v>
      </c>
      <c r="G175" s="26">
        <f>$C175*(1+'3.2 Input│Other'!L$38)+$D175*(1+'3.2 Input│Other'!L$39)+$E175*(1+'3.2 Input│Other'!L$40)+$F175*(1+'3.2 Input│Other'!L$41)</f>
        <v>0</v>
      </c>
      <c r="H175" s="26">
        <f>$C175*(1+'3.2 Input│Other'!M$38)+$D175*(1+'3.2 Input│Other'!M$39)+$E175*(1+'3.2 Input│Other'!M$40)+$F175*(1+'3.2 Input│Other'!M$41)</f>
        <v>0</v>
      </c>
      <c r="I175" s="26">
        <f>$C175*(1+'3.2 Input│Other'!N$38)+$D175*(1+'3.2 Input│Other'!N$39)+$E175*(1+'3.2 Input│Other'!N$40)+$F175*(1+'3.2 Input│Other'!N$41)</f>
        <v>0</v>
      </c>
      <c r="J175" s="26">
        <f>$C175*(1+'3.2 Input│Other'!O$38)+$D175*(1+'3.2 Input│Other'!O$39)+$E175*(1+'3.2 Input│Other'!O$40)+$F175*(1+'3.2 Input│Other'!O$41)</f>
        <v>0</v>
      </c>
      <c r="K175" s="26">
        <f>$C175*(1+'3.2 Input│Other'!P$38)+$D175*(1+'3.2 Input│Other'!P$39)+$E175*(1+'3.2 Input│Other'!P$40)+$F175*(1+'3.2 Input│Other'!P$41)</f>
        <v>0</v>
      </c>
      <c r="M175" s="53">
        <f t="shared" si="2"/>
        <v>0</v>
      </c>
    </row>
    <row r="176" spans="1:13" x14ac:dyDescent="0.25">
      <c r="A176" s="7" t="str">
        <f>'5.0 Calc│Forecast Projects'!A176</f>
        <v>-</v>
      </c>
      <c r="B176" s="7" t="str">
        <f>'5.3 Calc│Forecast $2017'!B176</f>
        <v/>
      </c>
      <c r="C176" s="22">
        <f>VLOOKUP($A176,'5.0 Calc│Forecast Projects'!$A$12:$P$1000,12,FALSE)</f>
        <v>0</v>
      </c>
      <c r="D176" s="22">
        <f>VLOOKUP($A176,'5.0 Calc│Forecast Projects'!$A$12:$P$1000,13,FALSE)</f>
        <v>0</v>
      </c>
      <c r="E176" s="22">
        <f>VLOOKUP($A176,'5.0 Calc│Forecast Projects'!$A$12:$P$1000,14,FALSE)</f>
        <v>0</v>
      </c>
      <c r="F176" s="22">
        <f>VLOOKUP($A176,'5.0 Calc│Forecast Projects'!$A$12:$P$1000,15,FALSE)</f>
        <v>0</v>
      </c>
      <c r="G176" s="26">
        <f>$C176*(1+'3.2 Input│Other'!L$38)+$D176*(1+'3.2 Input│Other'!L$39)+$E176*(1+'3.2 Input│Other'!L$40)+$F176*(1+'3.2 Input│Other'!L$41)</f>
        <v>0</v>
      </c>
      <c r="H176" s="26">
        <f>$C176*(1+'3.2 Input│Other'!M$38)+$D176*(1+'3.2 Input│Other'!M$39)+$E176*(1+'3.2 Input│Other'!M$40)+$F176*(1+'3.2 Input│Other'!M$41)</f>
        <v>0</v>
      </c>
      <c r="I176" s="26">
        <f>$C176*(1+'3.2 Input│Other'!N$38)+$D176*(1+'3.2 Input│Other'!N$39)+$E176*(1+'3.2 Input│Other'!N$40)+$F176*(1+'3.2 Input│Other'!N$41)</f>
        <v>0</v>
      </c>
      <c r="J176" s="26">
        <f>$C176*(1+'3.2 Input│Other'!O$38)+$D176*(1+'3.2 Input│Other'!O$39)+$E176*(1+'3.2 Input│Other'!O$40)+$F176*(1+'3.2 Input│Other'!O$41)</f>
        <v>0</v>
      </c>
      <c r="K176" s="26">
        <f>$C176*(1+'3.2 Input│Other'!P$38)+$D176*(1+'3.2 Input│Other'!P$39)+$E176*(1+'3.2 Input│Other'!P$40)+$F176*(1+'3.2 Input│Other'!P$41)</f>
        <v>0</v>
      </c>
      <c r="M176" s="53">
        <f t="shared" si="2"/>
        <v>0</v>
      </c>
    </row>
    <row r="177" spans="1:13" x14ac:dyDescent="0.25">
      <c r="A177" s="7" t="str">
        <f>'5.0 Calc│Forecast Projects'!A177</f>
        <v>-</v>
      </c>
      <c r="B177" s="7" t="str">
        <f>'5.3 Calc│Forecast $2017'!B177</f>
        <v/>
      </c>
      <c r="C177" s="22">
        <f>VLOOKUP($A177,'5.0 Calc│Forecast Projects'!$A$12:$P$1000,12,FALSE)</f>
        <v>0</v>
      </c>
      <c r="D177" s="22">
        <f>VLOOKUP($A177,'5.0 Calc│Forecast Projects'!$A$12:$P$1000,13,FALSE)</f>
        <v>0</v>
      </c>
      <c r="E177" s="22">
        <f>VLOOKUP($A177,'5.0 Calc│Forecast Projects'!$A$12:$P$1000,14,FALSE)</f>
        <v>0</v>
      </c>
      <c r="F177" s="22">
        <f>VLOOKUP($A177,'5.0 Calc│Forecast Projects'!$A$12:$P$1000,15,FALSE)</f>
        <v>0</v>
      </c>
      <c r="G177" s="26">
        <f>$C177*(1+'3.2 Input│Other'!L$38)+$D177*(1+'3.2 Input│Other'!L$39)+$E177*(1+'3.2 Input│Other'!L$40)+$F177*(1+'3.2 Input│Other'!L$41)</f>
        <v>0</v>
      </c>
      <c r="H177" s="26">
        <f>$C177*(1+'3.2 Input│Other'!M$38)+$D177*(1+'3.2 Input│Other'!M$39)+$E177*(1+'3.2 Input│Other'!M$40)+$F177*(1+'3.2 Input│Other'!M$41)</f>
        <v>0</v>
      </c>
      <c r="I177" s="26">
        <f>$C177*(1+'3.2 Input│Other'!N$38)+$D177*(1+'3.2 Input│Other'!N$39)+$E177*(1+'3.2 Input│Other'!N$40)+$F177*(1+'3.2 Input│Other'!N$41)</f>
        <v>0</v>
      </c>
      <c r="J177" s="26">
        <f>$C177*(1+'3.2 Input│Other'!O$38)+$D177*(1+'3.2 Input│Other'!O$39)+$E177*(1+'3.2 Input│Other'!O$40)+$F177*(1+'3.2 Input│Other'!O$41)</f>
        <v>0</v>
      </c>
      <c r="K177" s="26">
        <f>$C177*(1+'3.2 Input│Other'!P$38)+$D177*(1+'3.2 Input│Other'!P$39)+$E177*(1+'3.2 Input│Other'!P$40)+$F177*(1+'3.2 Input│Other'!P$41)</f>
        <v>0</v>
      </c>
      <c r="M177" s="53">
        <f t="shared" si="2"/>
        <v>0</v>
      </c>
    </row>
    <row r="178" spans="1:13" x14ac:dyDescent="0.25">
      <c r="A178" s="7" t="str">
        <f>'5.0 Calc│Forecast Projects'!A178</f>
        <v>-</v>
      </c>
      <c r="B178" s="7" t="str">
        <f>'5.3 Calc│Forecast $2017'!B178</f>
        <v/>
      </c>
      <c r="C178" s="22">
        <f>VLOOKUP($A178,'5.0 Calc│Forecast Projects'!$A$12:$P$1000,12,FALSE)</f>
        <v>0</v>
      </c>
      <c r="D178" s="22">
        <f>VLOOKUP($A178,'5.0 Calc│Forecast Projects'!$A$12:$P$1000,13,FALSE)</f>
        <v>0</v>
      </c>
      <c r="E178" s="22">
        <f>VLOOKUP($A178,'5.0 Calc│Forecast Projects'!$A$12:$P$1000,14,FALSE)</f>
        <v>0</v>
      </c>
      <c r="F178" s="22">
        <f>VLOOKUP($A178,'5.0 Calc│Forecast Projects'!$A$12:$P$1000,15,FALSE)</f>
        <v>0</v>
      </c>
      <c r="G178" s="26">
        <f>$C178*(1+'3.2 Input│Other'!L$38)+$D178*(1+'3.2 Input│Other'!L$39)+$E178*(1+'3.2 Input│Other'!L$40)+$F178*(1+'3.2 Input│Other'!L$41)</f>
        <v>0</v>
      </c>
      <c r="H178" s="26">
        <f>$C178*(1+'3.2 Input│Other'!M$38)+$D178*(1+'3.2 Input│Other'!M$39)+$E178*(1+'3.2 Input│Other'!M$40)+$F178*(1+'3.2 Input│Other'!M$41)</f>
        <v>0</v>
      </c>
      <c r="I178" s="26">
        <f>$C178*(1+'3.2 Input│Other'!N$38)+$D178*(1+'3.2 Input│Other'!N$39)+$E178*(1+'3.2 Input│Other'!N$40)+$F178*(1+'3.2 Input│Other'!N$41)</f>
        <v>0</v>
      </c>
      <c r="J178" s="26">
        <f>$C178*(1+'3.2 Input│Other'!O$38)+$D178*(1+'3.2 Input│Other'!O$39)+$E178*(1+'3.2 Input│Other'!O$40)+$F178*(1+'3.2 Input│Other'!O$41)</f>
        <v>0</v>
      </c>
      <c r="K178" s="26">
        <f>$C178*(1+'3.2 Input│Other'!P$38)+$D178*(1+'3.2 Input│Other'!P$39)+$E178*(1+'3.2 Input│Other'!P$40)+$F178*(1+'3.2 Input│Other'!P$41)</f>
        <v>0</v>
      </c>
      <c r="M178" s="53">
        <f t="shared" si="2"/>
        <v>0</v>
      </c>
    </row>
    <row r="179" spans="1:13" x14ac:dyDescent="0.25">
      <c r="A179" s="7" t="str">
        <f>'5.0 Calc│Forecast Projects'!A179</f>
        <v>-</v>
      </c>
      <c r="B179" s="7" t="str">
        <f>'5.3 Calc│Forecast $2017'!B179</f>
        <v/>
      </c>
      <c r="C179" s="22">
        <f>VLOOKUP($A179,'5.0 Calc│Forecast Projects'!$A$12:$P$1000,12,FALSE)</f>
        <v>0</v>
      </c>
      <c r="D179" s="22">
        <f>VLOOKUP($A179,'5.0 Calc│Forecast Projects'!$A$12:$P$1000,13,FALSE)</f>
        <v>0</v>
      </c>
      <c r="E179" s="22">
        <f>VLOOKUP($A179,'5.0 Calc│Forecast Projects'!$A$12:$P$1000,14,FALSE)</f>
        <v>0</v>
      </c>
      <c r="F179" s="22">
        <f>VLOOKUP($A179,'5.0 Calc│Forecast Projects'!$A$12:$P$1000,15,FALSE)</f>
        <v>0</v>
      </c>
      <c r="G179" s="26">
        <f>$C179*(1+'3.2 Input│Other'!L$38)+$D179*(1+'3.2 Input│Other'!L$39)+$E179*(1+'3.2 Input│Other'!L$40)+$F179*(1+'3.2 Input│Other'!L$41)</f>
        <v>0</v>
      </c>
      <c r="H179" s="26">
        <f>$C179*(1+'3.2 Input│Other'!M$38)+$D179*(1+'3.2 Input│Other'!M$39)+$E179*(1+'3.2 Input│Other'!M$40)+$F179*(1+'3.2 Input│Other'!M$41)</f>
        <v>0</v>
      </c>
      <c r="I179" s="26">
        <f>$C179*(1+'3.2 Input│Other'!N$38)+$D179*(1+'3.2 Input│Other'!N$39)+$E179*(1+'3.2 Input│Other'!N$40)+$F179*(1+'3.2 Input│Other'!N$41)</f>
        <v>0</v>
      </c>
      <c r="J179" s="26">
        <f>$C179*(1+'3.2 Input│Other'!O$38)+$D179*(1+'3.2 Input│Other'!O$39)+$E179*(1+'3.2 Input│Other'!O$40)+$F179*(1+'3.2 Input│Other'!O$41)</f>
        <v>0</v>
      </c>
      <c r="K179" s="26">
        <f>$C179*(1+'3.2 Input│Other'!P$38)+$D179*(1+'3.2 Input│Other'!P$39)+$E179*(1+'3.2 Input│Other'!P$40)+$F179*(1+'3.2 Input│Other'!P$41)</f>
        <v>0</v>
      </c>
      <c r="M179" s="53">
        <f t="shared" si="2"/>
        <v>0</v>
      </c>
    </row>
    <row r="180" spans="1:13" x14ac:dyDescent="0.25">
      <c r="A180" s="7" t="str">
        <f>'5.0 Calc│Forecast Projects'!A180</f>
        <v>-</v>
      </c>
      <c r="B180" s="7" t="str">
        <f>'5.3 Calc│Forecast $2017'!B180</f>
        <v/>
      </c>
      <c r="C180" s="22">
        <f>VLOOKUP($A180,'5.0 Calc│Forecast Projects'!$A$12:$P$1000,12,FALSE)</f>
        <v>0</v>
      </c>
      <c r="D180" s="22">
        <f>VLOOKUP($A180,'5.0 Calc│Forecast Projects'!$A$12:$P$1000,13,FALSE)</f>
        <v>0</v>
      </c>
      <c r="E180" s="22">
        <f>VLOOKUP($A180,'5.0 Calc│Forecast Projects'!$A$12:$P$1000,14,FALSE)</f>
        <v>0</v>
      </c>
      <c r="F180" s="22">
        <f>VLOOKUP($A180,'5.0 Calc│Forecast Projects'!$A$12:$P$1000,15,FALSE)</f>
        <v>0</v>
      </c>
      <c r="G180" s="26">
        <f>$C180*(1+'3.2 Input│Other'!L$38)+$D180*(1+'3.2 Input│Other'!L$39)+$E180*(1+'3.2 Input│Other'!L$40)+$F180*(1+'3.2 Input│Other'!L$41)</f>
        <v>0</v>
      </c>
      <c r="H180" s="26">
        <f>$C180*(1+'3.2 Input│Other'!M$38)+$D180*(1+'3.2 Input│Other'!M$39)+$E180*(1+'3.2 Input│Other'!M$40)+$F180*(1+'3.2 Input│Other'!M$41)</f>
        <v>0</v>
      </c>
      <c r="I180" s="26">
        <f>$C180*(1+'3.2 Input│Other'!N$38)+$D180*(1+'3.2 Input│Other'!N$39)+$E180*(1+'3.2 Input│Other'!N$40)+$F180*(1+'3.2 Input│Other'!N$41)</f>
        <v>0</v>
      </c>
      <c r="J180" s="26">
        <f>$C180*(1+'3.2 Input│Other'!O$38)+$D180*(1+'3.2 Input│Other'!O$39)+$E180*(1+'3.2 Input│Other'!O$40)+$F180*(1+'3.2 Input│Other'!O$41)</f>
        <v>0</v>
      </c>
      <c r="K180" s="26">
        <f>$C180*(1+'3.2 Input│Other'!P$38)+$D180*(1+'3.2 Input│Other'!P$39)+$E180*(1+'3.2 Input│Other'!P$40)+$F180*(1+'3.2 Input│Other'!P$41)</f>
        <v>0</v>
      </c>
      <c r="M180" s="53">
        <f t="shared" si="2"/>
        <v>0</v>
      </c>
    </row>
    <row r="181" spans="1:13" x14ac:dyDescent="0.25">
      <c r="A181" s="7" t="str">
        <f>'5.0 Calc│Forecast Projects'!A181</f>
        <v>-</v>
      </c>
      <c r="B181" s="7" t="str">
        <f>'5.3 Calc│Forecast $2017'!B181</f>
        <v/>
      </c>
      <c r="C181" s="22">
        <f>VLOOKUP($A181,'5.0 Calc│Forecast Projects'!$A$12:$P$1000,12,FALSE)</f>
        <v>0</v>
      </c>
      <c r="D181" s="22">
        <f>VLOOKUP($A181,'5.0 Calc│Forecast Projects'!$A$12:$P$1000,13,FALSE)</f>
        <v>0</v>
      </c>
      <c r="E181" s="22">
        <f>VLOOKUP($A181,'5.0 Calc│Forecast Projects'!$A$12:$P$1000,14,FALSE)</f>
        <v>0</v>
      </c>
      <c r="F181" s="22">
        <f>VLOOKUP($A181,'5.0 Calc│Forecast Projects'!$A$12:$P$1000,15,FALSE)</f>
        <v>0</v>
      </c>
      <c r="G181" s="26">
        <f>$C181*(1+'3.2 Input│Other'!L$38)+$D181*(1+'3.2 Input│Other'!L$39)+$E181*(1+'3.2 Input│Other'!L$40)+$F181*(1+'3.2 Input│Other'!L$41)</f>
        <v>0</v>
      </c>
      <c r="H181" s="26">
        <f>$C181*(1+'3.2 Input│Other'!M$38)+$D181*(1+'3.2 Input│Other'!M$39)+$E181*(1+'3.2 Input│Other'!M$40)+$F181*(1+'3.2 Input│Other'!M$41)</f>
        <v>0</v>
      </c>
      <c r="I181" s="26">
        <f>$C181*(1+'3.2 Input│Other'!N$38)+$D181*(1+'3.2 Input│Other'!N$39)+$E181*(1+'3.2 Input│Other'!N$40)+$F181*(1+'3.2 Input│Other'!N$41)</f>
        <v>0</v>
      </c>
      <c r="J181" s="26">
        <f>$C181*(1+'3.2 Input│Other'!O$38)+$D181*(1+'3.2 Input│Other'!O$39)+$E181*(1+'3.2 Input│Other'!O$40)+$F181*(1+'3.2 Input│Other'!O$41)</f>
        <v>0</v>
      </c>
      <c r="K181" s="26">
        <f>$C181*(1+'3.2 Input│Other'!P$38)+$D181*(1+'3.2 Input│Other'!P$39)+$E181*(1+'3.2 Input│Other'!P$40)+$F181*(1+'3.2 Input│Other'!P$41)</f>
        <v>0</v>
      </c>
      <c r="M181" s="53">
        <f t="shared" si="2"/>
        <v>0</v>
      </c>
    </row>
    <row r="182" spans="1:13" x14ac:dyDescent="0.25">
      <c r="A182" s="7" t="str">
        <f>'5.0 Calc│Forecast Projects'!A182</f>
        <v>-</v>
      </c>
      <c r="B182" s="7" t="str">
        <f>'5.3 Calc│Forecast $2017'!B182</f>
        <v/>
      </c>
      <c r="C182" s="22">
        <f>VLOOKUP($A182,'5.0 Calc│Forecast Projects'!$A$12:$P$1000,12,FALSE)</f>
        <v>0</v>
      </c>
      <c r="D182" s="22">
        <f>VLOOKUP($A182,'5.0 Calc│Forecast Projects'!$A$12:$P$1000,13,FALSE)</f>
        <v>0</v>
      </c>
      <c r="E182" s="22">
        <f>VLOOKUP($A182,'5.0 Calc│Forecast Projects'!$A$12:$P$1000,14,FALSE)</f>
        <v>0</v>
      </c>
      <c r="F182" s="22">
        <f>VLOOKUP($A182,'5.0 Calc│Forecast Projects'!$A$12:$P$1000,15,FALSE)</f>
        <v>0</v>
      </c>
      <c r="G182" s="26">
        <f>$C182*(1+'3.2 Input│Other'!L$38)+$D182*(1+'3.2 Input│Other'!L$39)+$E182*(1+'3.2 Input│Other'!L$40)+$F182*(1+'3.2 Input│Other'!L$41)</f>
        <v>0</v>
      </c>
      <c r="H182" s="26">
        <f>$C182*(1+'3.2 Input│Other'!M$38)+$D182*(1+'3.2 Input│Other'!M$39)+$E182*(1+'3.2 Input│Other'!M$40)+$F182*(1+'3.2 Input│Other'!M$41)</f>
        <v>0</v>
      </c>
      <c r="I182" s="26">
        <f>$C182*(1+'3.2 Input│Other'!N$38)+$D182*(1+'3.2 Input│Other'!N$39)+$E182*(1+'3.2 Input│Other'!N$40)+$F182*(1+'3.2 Input│Other'!N$41)</f>
        <v>0</v>
      </c>
      <c r="J182" s="26">
        <f>$C182*(1+'3.2 Input│Other'!O$38)+$D182*(1+'3.2 Input│Other'!O$39)+$E182*(1+'3.2 Input│Other'!O$40)+$F182*(1+'3.2 Input│Other'!O$41)</f>
        <v>0</v>
      </c>
      <c r="K182" s="26">
        <f>$C182*(1+'3.2 Input│Other'!P$38)+$D182*(1+'3.2 Input│Other'!P$39)+$E182*(1+'3.2 Input│Other'!P$40)+$F182*(1+'3.2 Input│Other'!P$41)</f>
        <v>0</v>
      </c>
      <c r="M182" s="53">
        <f t="shared" si="2"/>
        <v>0</v>
      </c>
    </row>
    <row r="183" spans="1:13" x14ac:dyDescent="0.25">
      <c r="A183" s="7" t="str">
        <f>'5.0 Calc│Forecast Projects'!A183</f>
        <v>-</v>
      </c>
      <c r="B183" s="7" t="str">
        <f>'5.3 Calc│Forecast $2017'!B183</f>
        <v/>
      </c>
      <c r="C183" s="22">
        <f>VLOOKUP($A183,'5.0 Calc│Forecast Projects'!$A$12:$P$1000,12,FALSE)</f>
        <v>0</v>
      </c>
      <c r="D183" s="22">
        <f>VLOOKUP($A183,'5.0 Calc│Forecast Projects'!$A$12:$P$1000,13,FALSE)</f>
        <v>0</v>
      </c>
      <c r="E183" s="22">
        <f>VLOOKUP($A183,'5.0 Calc│Forecast Projects'!$A$12:$P$1000,14,FALSE)</f>
        <v>0</v>
      </c>
      <c r="F183" s="22">
        <f>VLOOKUP($A183,'5.0 Calc│Forecast Projects'!$A$12:$P$1000,15,FALSE)</f>
        <v>0</v>
      </c>
      <c r="G183" s="26">
        <f>$C183*(1+'3.2 Input│Other'!L$38)+$D183*(1+'3.2 Input│Other'!L$39)+$E183*(1+'3.2 Input│Other'!L$40)+$F183*(1+'3.2 Input│Other'!L$41)</f>
        <v>0</v>
      </c>
      <c r="H183" s="26">
        <f>$C183*(1+'3.2 Input│Other'!M$38)+$D183*(1+'3.2 Input│Other'!M$39)+$E183*(1+'3.2 Input│Other'!M$40)+$F183*(1+'3.2 Input│Other'!M$41)</f>
        <v>0</v>
      </c>
      <c r="I183" s="26">
        <f>$C183*(1+'3.2 Input│Other'!N$38)+$D183*(1+'3.2 Input│Other'!N$39)+$E183*(1+'3.2 Input│Other'!N$40)+$F183*(1+'3.2 Input│Other'!N$41)</f>
        <v>0</v>
      </c>
      <c r="J183" s="26">
        <f>$C183*(1+'3.2 Input│Other'!O$38)+$D183*(1+'3.2 Input│Other'!O$39)+$E183*(1+'3.2 Input│Other'!O$40)+$F183*(1+'3.2 Input│Other'!O$41)</f>
        <v>0</v>
      </c>
      <c r="K183" s="26">
        <f>$C183*(1+'3.2 Input│Other'!P$38)+$D183*(1+'3.2 Input│Other'!P$39)+$E183*(1+'3.2 Input│Other'!P$40)+$F183*(1+'3.2 Input│Other'!P$41)</f>
        <v>0</v>
      </c>
      <c r="M183" s="53">
        <f t="shared" si="2"/>
        <v>0</v>
      </c>
    </row>
    <row r="184" spans="1:13" x14ac:dyDescent="0.25">
      <c r="A184" s="7" t="str">
        <f>'5.0 Calc│Forecast Projects'!A184</f>
        <v>-</v>
      </c>
      <c r="B184" s="7" t="str">
        <f>'5.3 Calc│Forecast $2017'!B184</f>
        <v/>
      </c>
      <c r="C184" s="22">
        <f>VLOOKUP($A184,'5.0 Calc│Forecast Projects'!$A$12:$P$1000,12,FALSE)</f>
        <v>0</v>
      </c>
      <c r="D184" s="22">
        <f>VLOOKUP($A184,'5.0 Calc│Forecast Projects'!$A$12:$P$1000,13,FALSE)</f>
        <v>0</v>
      </c>
      <c r="E184" s="22">
        <f>VLOOKUP($A184,'5.0 Calc│Forecast Projects'!$A$12:$P$1000,14,FALSE)</f>
        <v>0</v>
      </c>
      <c r="F184" s="22">
        <f>VLOOKUP($A184,'5.0 Calc│Forecast Projects'!$A$12:$P$1000,15,FALSE)</f>
        <v>0</v>
      </c>
      <c r="G184" s="26">
        <f>$C184*(1+'3.2 Input│Other'!L$38)+$D184*(1+'3.2 Input│Other'!L$39)+$E184*(1+'3.2 Input│Other'!L$40)+$F184*(1+'3.2 Input│Other'!L$41)</f>
        <v>0</v>
      </c>
      <c r="H184" s="26">
        <f>$C184*(1+'3.2 Input│Other'!M$38)+$D184*(1+'3.2 Input│Other'!M$39)+$E184*(1+'3.2 Input│Other'!M$40)+$F184*(1+'3.2 Input│Other'!M$41)</f>
        <v>0</v>
      </c>
      <c r="I184" s="26">
        <f>$C184*(1+'3.2 Input│Other'!N$38)+$D184*(1+'3.2 Input│Other'!N$39)+$E184*(1+'3.2 Input│Other'!N$40)+$F184*(1+'3.2 Input│Other'!N$41)</f>
        <v>0</v>
      </c>
      <c r="J184" s="26">
        <f>$C184*(1+'3.2 Input│Other'!O$38)+$D184*(1+'3.2 Input│Other'!O$39)+$E184*(1+'3.2 Input│Other'!O$40)+$F184*(1+'3.2 Input│Other'!O$41)</f>
        <v>0</v>
      </c>
      <c r="K184" s="26">
        <f>$C184*(1+'3.2 Input│Other'!P$38)+$D184*(1+'3.2 Input│Other'!P$39)+$E184*(1+'3.2 Input│Other'!P$40)+$F184*(1+'3.2 Input│Other'!P$41)</f>
        <v>0</v>
      </c>
      <c r="M184" s="53">
        <f t="shared" si="2"/>
        <v>0</v>
      </c>
    </row>
    <row r="185" spans="1:13" x14ac:dyDescent="0.25">
      <c r="A185" s="7" t="str">
        <f>'5.0 Calc│Forecast Projects'!A185</f>
        <v>-</v>
      </c>
      <c r="B185" s="7" t="str">
        <f>'5.3 Calc│Forecast $2017'!B185</f>
        <v/>
      </c>
      <c r="C185" s="22">
        <f>VLOOKUP($A185,'5.0 Calc│Forecast Projects'!$A$12:$P$1000,12,FALSE)</f>
        <v>0</v>
      </c>
      <c r="D185" s="22">
        <f>VLOOKUP($A185,'5.0 Calc│Forecast Projects'!$A$12:$P$1000,13,FALSE)</f>
        <v>0</v>
      </c>
      <c r="E185" s="22">
        <f>VLOOKUP($A185,'5.0 Calc│Forecast Projects'!$A$12:$P$1000,14,FALSE)</f>
        <v>0</v>
      </c>
      <c r="F185" s="22">
        <f>VLOOKUP($A185,'5.0 Calc│Forecast Projects'!$A$12:$P$1000,15,FALSE)</f>
        <v>0</v>
      </c>
      <c r="G185" s="26">
        <f>$C185*(1+'3.2 Input│Other'!L$38)+$D185*(1+'3.2 Input│Other'!L$39)+$E185*(1+'3.2 Input│Other'!L$40)+$F185*(1+'3.2 Input│Other'!L$41)</f>
        <v>0</v>
      </c>
      <c r="H185" s="26">
        <f>$C185*(1+'3.2 Input│Other'!M$38)+$D185*(1+'3.2 Input│Other'!M$39)+$E185*(1+'3.2 Input│Other'!M$40)+$F185*(1+'3.2 Input│Other'!M$41)</f>
        <v>0</v>
      </c>
      <c r="I185" s="26">
        <f>$C185*(1+'3.2 Input│Other'!N$38)+$D185*(1+'3.2 Input│Other'!N$39)+$E185*(1+'3.2 Input│Other'!N$40)+$F185*(1+'3.2 Input│Other'!N$41)</f>
        <v>0</v>
      </c>
      <c r="J185" s="26">
        <f>$C185*(1+'3.2 Input│Other'!O$38)+$D185*(1+'3.2 Input│Other'!O$39)+$E185*(1+'3.2 Input│Other'!O$40)+$F185*(1+'3.2 Input│Other'!O$41)</f>
        <v>0</v>
      </c>
      <c r="K185" s="26">
        <f>$C185*(1+'3.2 Input│Other'!P$38)+$D185*(1+'3.2 Input│Other'!P$39)+$E185*(1+'3.2 Input│Other'!P$40)+$F185*(1+'3.2 Input│Other'!P$41)</f>
        <v>0</v>
      </c>
      <c r="M185" s="53">
        <f t="shared" si="2"/>
        <v>0</v>
      </c>
    </row>
    <row r="186" spans="1:13" x14ac:dyDescent="0.25">
      <c r="A186" s="7" t="str">
        <f>'5.0 Calc│Forecast Projects'!A186</f>
        <v>-</v>
      </c>
      <c r="B186" s="7" t="str">
        <f>'5.3 Calc│Forecast $2017'!B186</f>
        <v/>
      </c>
      <c r="C186" s="22">
        <f>VLOOKUP($A186,'5.0 Calc│Forecast Projects'!$A$12:$P$1000,12,FALSE)</f>
        <v>0</v>
      </c>
      <c r="D186" s="22">
        <f>VLOOKUP($A186,'5.0 Calc│Forecast Projects'!$A$12:$P$1000,13,FALSE)</f>
        <v>0</v>
      </c>
      <c r="E186" s="22">
        <f>VLOOKUP($A186,'5.0 Calc│Forecast Projects'!$A$12:$P$1000,14,FALSE)</f>
        <v>0</v>
      </c>
      <c r="F186" s="22">
        <f>VLOOKUP($A186,'5.0 Calc│Forecast Projects'!$A$12:$P$1000,15,FALSE)</f>
        <v>0</v>
      </c>
      <c r="G186" s="26">
        <f>$C186*(1+'3.2 Input│Other'!L$38)+$D186*(1+'3.2 Input│Other'!L$39)+$E186*(1+'3.2 Input│Other'!L$40)+$F186*(1+'3.2 Input│Other'!L$41)</f>
        <v>0</v>
      </c>
      <c r="H186" s="26">
        <f>$C186*(1+'3.2 Input│Other'!M$38)+$D186*(1+'3.2 Input│Other'!M$39)+$E186*(1+'3.2 Input│Other'!M$40)+$F186*(1+'3.2 Input│Other'!M$41)</f>
        <v>0</v>
      </c>
      <c r="I186" s="26">
        <f>$C186*(1+'3.2 Input│Other'!N$38)+$D186*(1+'3.2 Input│Other'!N$39)+$E186*(1+'3.2 Input│Other'!N$40)+$F186*(1+'3.2 Input│Other'!N$41)</f>
        <v>0</v>
      </c>
      <c r="J186" s="26">
        <f>$C186*(1+'3.2 Input│Other'!O$38)+$D186*(1+'3.2 Input│Other'!O$39)+$E186*(1+'3.2 Input│Other'!O$40)+$F186*(1+'3.2 Input│Other'!O$41)</f>
        <v>0</v>
      </c>
      <c r="K186" s="26">
        <f>$C186*(1+'3.2 Input│Other'!P$38)+$D186*(1+'3.2 Input│Other'!P$39)+$E186*(1+'3.2 Input│Other'!P$40)+$F186*(1+'3.2 Input│Other'!P$41)</f>
        <v>0</v>
      </c>
      <c r="M186" s="53">
        <f t="shared" si="2"/>
        <v>0</v>
      </c>
    </row>
    <row r="187" spans="1:13" x14ac:dyDescent="0.25">
      <c r="A187" s="7" t="str">
        <f>'5.0 Calc│Forecast Projects'!A187</f>
        <v>-</v>
      </c>
      <c r="B187" s="7" t="str">
        <f>'5.3 Calc│Forecast $2017'!B187</f>
        <v/>
      </c>
      <c r="C187" s="22">
        <f>VLOOKUP($A187,'5.0 Calc│Forecast Projects'!$A$12:$P$1000,12,FALSE)</f>
        <v>0</v>
      </c>
      <c r="D187" s="22">
        <f>VLOOKUP($A187,'5.0 Calc│Forecast Projects'!$A$12:$P$1000,13,FALSE)</f>
        <v>0</v>
      </c>
      <c r="E187" s="22">
        <f>VLOOKUP($A187,'5.0 Calc│Forecast Projects'!$A$12:$P$1000,14,FALSE)</f>
        <v>0</v>
      </c>
      <c r="F187" s="22">
        <f>VLOOKUP($A187,'5.0 Calc│Forecast Projects'!$A$12:$P$1000,15,FALSE)</f>
        <v>0</v>
      </c>
      <c r="G187" s="26">
        <f>$C187*(1+'3.2 Input│Other'!L$38)+$D187*(1+'3.2 Input│Other'!L$39)+$E187*(1+'3.2 Input│Other'!L$40)+$F187*(1+'3.2 Input│Other'!L$41)</f>
        <v>0</v>
      </c>
      <c r="H187" s="26">
        <f>$C187*(1+'3.2 Input│Other'!M$38)+$D187*(1+'3.2 Input│Other'!M$39)+$E187*(1+'3.2 Input│Other'!M$40)+$F187*(1+'3.2 Input│Other'!M$41)</f>
        <v>0</v>
      </c>
      <c r="I187" s="26">
        <f>$C187*(1+'3.2 Input│Other'!N$38)+$D187*(1+'3.2 Input│Other'!N$39)+$E187*(1+'3.2 Input│Other'!N$40)+$F187*(1+'3.2 Input│Other'!N$41)</f>
        <v>0</v>
      </c>
      <c r="J187" s="26">
        <f>$C187*(1+'3.2 Input│Other'!O$38)+$D187*(1+'3.2 Input│Other'!O$39)+$E187*(1+'3.2 Input│Other'!O$40)+$F187*(1+'3.2 Input│Other'!O$41)</f>
        <v>0</v>
      </c>
      <c r="K187" s="26">
        <f>$C187*(1+'3.2 Input│Other'!P$38)+$D187*(1+'3.2 Input│Other'!P$39)+$E187*(1+'3.2 Input│Other'!P$40)+$F187*(1+'3.2 Input│Other'!P$41)</f>
        <v>0</v>
      </c>
      <c r="M187" s="53">
        <f t="shared" si="2"/>
        <v>0</v>
      </c>
    </row>
    <row r="188" spans="1:13" x14ac:dyDescent="0.25">
      <c r="A188" s="7" t="str">
        <f>'5.0 Calc│Forecast Projects'!A188</f>
        <v>-</v>
      </c>
      <c r="B188" s="7" t="str">
        <f>'5.3 Calc│Forecast $2017'!B188</f>
        <v/>
      </c>
      <c r="C188" s="22">
        <f>VLOOKUP($A188,'5.0 Calc│Forecast Projects'!$A$12:$P$1000,12,FALSE)</f>
        <v>0</v>
      </c>
      <c r="D188" s="22">
        <f>VLOOKUP($A188,'5.0 Calc│Forecast Projects'!$A$12:$P$1000,13,FALSE)</f>
        <v>0</v>
      </c>
      <c r="E188" s="22">
        <f>VLOOKUP($A188,'5.0 Calc│Forecast Projects'!$A$12:$P$1000,14,FALSE)</f>
        <v>0</v>
      </c>
      <c r="F188" s="22">
        <f>VLOOKUP($A188,'5.0 Calc│Forecast Projects'!$A$12:$P$1000,15,FALSE)</f>
        <v>0</v>
      </c>
      <c r="G188" s="26">
        <f>$C188*(1+'3.2 Input│Other'!L$38)+$D188*(1+'3.2 Input│Other'!L$39)+$E188*(1+'3.2 Input│Other'!L$40)+$F188*(1+'3.2 Input│Other'!L$41)</f>
        <v>0</v>
      </c>
      <c r="H188" s="26">
        <f>$C188*(1+'3.2 Input│Other'!M$38)+$D188*(1+'3.2 Input│Other'!M$39)+$E188*(1+'3.2 Input│Other'!M$40)+$F188*(1+'3.2 Input│Other'!M$41)</f>
        <v>0</v>
      </c>
      <c r="I188" s="26">
        <f>$C188*(1+'3.2 Input│Other'!N$38)+$D188*(1+'3.2 Input│Other'!N$39)+$E188*(1+'3.2 Input│Other'!N$40)+$F188*(1+'3.2 Input│Other'!N$41)</f>
        <v>0</v>
      </c>
      <c r="J188" s="26">
        <f>$C188*(1+'3.2 Input│Other'!O$38)+$D188*(1+'3.2 Input│Other'!O$39)+$E188*(1+'3.2 Input│Other'!O$40)+$F188*(1+'3.2 Input│Other'!O$41)</f>
        <v>0</v>
      </c>
      <c r="K188" s="26">
        <f>$C188*(1+'3.2 Input│Other'!P$38)+$D188*(1+'3.2 Input│Other'!P$39)+$E188*(1+'3.2 Input│Other'!P$40)+$F188*(1+'3.2 Input│Other'!P$41)</f>
        <v>0</v>
      </c>
      <c r="M188" s="53">
        <f t="shared" si="2"/>
        <v>0</v>
      </c>
    </row>
    <row r="189" spans="1:13" x14ac:dyDescent="0.25">
      <c r="A189" s="7" t="str">
        <f>'5.0 Calc│Forecast Projects'!A189</f>
        <v>-</v>
      </c>
      <c r="B189" s="7" t="str">
        <f>'5.3 Calc│Forecast $2017'!B189</f>
        <v/>
      </c>
      <c r="C189" s="22">
        <f>VLOOKUP($A189,'5.0 Calc│Forecast Projects'!$A$12:$P$1000,12,FALSE)</f>
        <v>0</v>
      </c>
      <c r="D189" s="22">
        <f>VLOOKUP($A189,'5.0 Calc│Forecast Projects'!$A$12:$P$1000,13,FALSE)</f>
        <v>0</v>
      </c>
      <c r="E189" s="22">
        <f>VLOOKUP($A189,'5.0 Calc│Forecast Projects'!$A$12:$P$1000,14,FALSE)</f>
        <v>0</v>
      </c>
      <c r="F189" s="22">
        <f>VLOOKUP($A189,'5.0 Calc│Forecast Projects'!$A$12:$P$1000,15,FALSE)</f>
        <v>0</v>
      </c>
      <c r="G189" s="26">
        <f>$C189*(1+'3.2 Input│Other'!L$38)+$D189*(1+'3.2 Input│Other'!L$39)+$E189*(1+'3.2 Input│Other'!L$40)+$F189*(1+'3.2 Input│Other'!L$41)</f>
        <v>0</v>
      </c>
      <c r="H189" s="26">
        <f>$C189*(1+'3.2 Input│Other'!M$38)+$D189*(1+'3.2 Input│Other'!M$39)+$E189*(1+'3.2 Input│Other'!M$40)+$F189*(1+'3.2 Input│Other'!M$41)</f>
        <v>0</v>
      </c>
      <c r="I189" s="26">
        <f>$C189*(1+'3.2 Input│Other'!N$38)+$D189*(1+'3.2 Input│Other'!N$39)+$E189*(1+'3.2 Input│Other'!N$40)+$F189*(1+'3.2 Input│Other'!N$41)</f>
        <v>0</v>
      </c>
      <c r="J189" s="26">
        <f>$C189*(1+'3.2 Input│Other'!O$38)+$D189*(1+'3.2 Input│Other'!O$39)+$E189*(1+'3.2 Input│Other'!O$40)+$F189*(1+'3.2 Input│Other'!O$41)</f>
        <v>0</v>
      </c>
      <c r="K189" s="26">
        <f>$C189*(1+'3.2 Input│Other'!P$38)+$D189*(1+'3.2 Input│Other'!P$39)+$E189*(1+'3.2 Input│Other'!P$40)+$F189*(1+'3.2 Input│Other'!P$41)</f>
        <v>0</v>
      </c>
      <c r="M189" s="53">
        <f t="shared" si="2"/>
        <v>0</v>
      </c>
    </row>
    <row r="190" spans="1:13" x14ac:dyDescent="0.25">
      <c r="A190" s="7" t="str">
        <f>'5.0 Calc│Forecast Projects'!A190</f>
        <v>-</v>
      </c>
      <c r="B190" s="7" t="str">
        <f>'5.3 Calc│Forecast $2017'!B190</f>
        <v/>
      </c>
      <c r="C190" s="22">
        <f>VLOOKUP($A190,'5.0 Calc│Forecast Projects'!$A$12:$P$1000,12,FALSE)</f>
        <v>0</v>
      </c>
      <c r="D190" s="22">
        <f>VLOOKUP($A190,'5.0 Calc│Forecast Projects'!$A$12:$P$1000,13,FALSE)</f>
        <v>0</v>
      </c>
      <c r="E190" s="22">
        <f>VLOOKUP($A190,'5.0 Calc│Forecast Projects'!$A$12:$P$1000,14,FALSE)</f>
        <v>0</v>
      </c>
      <c r="F190" s="22">
        <f>VLOOKUP($A190,'5.0 Calc│Forecast Projects'!$A$12:$P$1000,15,FALSE)</f>
        <v>0</v>
      </c>
      <c r="G190" s="26">
        <f>$C190*(1+'3.2 Input│Other'!L$38)+$D190*(1+'3.2 Input│Other'!L$39)+$E190*(1+'3.2 Input│Other'!L$40)+$F190*(1+'3.2 Input│Other'!L$41)</f>
        <v>0</v>
      </c>
      <c r="H190" s="26">
        <f>$C190*(1+'3.2 Input│Other'!M$38)+$D190*(1+'3.2 Input│Other'!M$39)+$E190*(1+'3.2 Input│Other'!M$40)+$F190*(1+'3.2 Input│Other'!M$41)</f>
        <v>0</v>
      </c>
      <c r="I190" s="26">
        <f>$C190*(1+'3.2 Input│Other'!N$38)+$D190*(1+'3.2 Input│Other'!N$39)+$E190*(1+'3.2 Input│Other'!N$40)+$F190*(1+'3.2 Input│Other'!N$41)</f>
        <v>0</v>
      </c>
      <c r="J190" s="26">
        <f>$C190*(1+'3.2 Input│Other'!O$38)+$D190*(1+'3.2 Input│Other'!O$39)+$E190*(1+'3.2 Input│Other'!O$40)+$F190*(1+'3.2 Input│Other'!O$41)</f>
        <v>0</v>
      </c>
      <c r="K190" s="26">
        <f>$C190*(1+'3.2 Input│Other'!P$38)+$D190*(1+'3.2 Input│Other'!P$39)+$E190*(1+'3.2 Input│Other'!P$40)+$F190*(1+'3.2 Input│Other'!P$41)</f>
        <v>0</v>
      </c>
      <c r="M190" s="53">
        <f t="shared" si="2"/>
        <v>0</v>
      </c>
    </row>
    <row r="191" spans="1:13" x14ac:dyDescent="0.25">
      <c r="A191" s="7" t="str">
        <f>'5.0 Calc│Forecast Projects'!A191</f>
        <v>-</v>
      </c>
      <c r="B191" s="7" t="str">
        <f>'5.3 Calc│Forecast $2017'!B191</f>
        <v/>
      </c>
      <c r="C191" s="22">
        <f>VLOOKUP($A191,'5.0 Calc│Forecast Projects'!$A$12:$P$1000,12,FALSE)</f>
        <v>0</v>
      </c>
      <c r="D191" s="22">
        <f>VLOOKUP($A191,'5.0 Calc│Forecast Projects'!$A$12:$P$1000,13,FALSE)</f>
        <v>0</v>
      </c>
      <c r="E191" s="22">
        <f>VLOOKUP($A191,'5.0 Calc│Forecast Projects'!$A$12:$P$1000,14,FALSE)</f>
        <v>0</v>
      </c>
      <c r="F191" s="22">
        <f>VLOOKUP($A191,'5.0 Calc│Forecast Projects'!$A$12:$P$1000,15,FALSE)</f>
        <v>0</v>
      </c>
      <c r="G191" s="26">
        <f>$C191*(1+'3.2 Input│Other'!L$38)+$D191*(1+'3.2 Input│Other'!L$39)+$E191*(1+'3.2 Input│Other'!L$40)+$F191*(1+'3.2 Input│Other'!L$41)</f>
        <v>0</v>
      </c>
      <c r="H191" s="26">
        <f>$C191*(1+'3.2 Input│Other'!M$38)+$D191*(1+'3.2 Input│Other'!M$39)+$E191*(1+'3.2 Input│Other'!M$40)+$F191*(1+'3.2 Input│Other'!M$41)</f>
        <v>0</v>
      </c>
      <c r="I191" s="26">
        <f>$C191*(1+'3.2 Input│Other'!N$38)+$D191*(1+'3.2 Input│Other'!N$39)+$E191*(1+'3.2 Input│Other'!N$40)+$F191*(1+'3.2 Input│Other'!N$41)</f>
        <v>0</v>
      </c>
      <c r="J191" s="26">
        <f>$C191*(1+'3.2 Input│Other'!O$38)+$D191*(1+'3.2 Input│Other'!O$39)+$E191*(1+'3.2 Input│Other'!O$40)+$F191*(1+'3.2 Input│Other'!O$41)</f>
        <v>0</v>
      </c>
      <c r="K191" s="26">
        <f>$C191*(1+'3.2 Input│Other'!P$38)+$D191*(1+'3.2 Input│Other'!P$39)+$E191*(1+'3.2 Input│Other'!P$40)+$F191*(1+'3.2 Input│Other'!P$41)</f>
        <v>0</v>
      </c>
      <c r="M191" s="53">
        <f t="shared" si="2"/>
        <v>0</v>
      </c>
    </row>
    <row r="192" spans="1:13" x14ac:dyDescent="0.25">
      <c r="A192" s="7" t="str">
        <f>'5.0 Calc│Forecast Projects'!A192</f>
        <v>-</v>
      </c>
      <c r="B192" s="7" t="str">
        <f>'5.3 Calc│Forecast $2017'!B192</f>
        <v/>
      </c>
      <c r="C192" s="22">
        <f>VLOOKUP($A192,'5.0 Calc│Forecast Projects'!$A$12:$P$1000,12,FALSE)</f>
        <v>0</v>
      </c>
      <c r="D192" s="22">
        <f>VLOOKUP($A192,'5.0 Calc│Forecast Projects'!$A$12:$P$1000,13,FALSE)</f>
        <v>0</v>
      </c>
      <c r="E192" s="22">
        <f>VLOOKUP($A192,'5.0 Calc│Forecast Projects'!$A$12:$P$1000,14,FALSE)</f>
        <v>0</v>
      </c>
      <c r="F192" s="22">
        <f>VLOOKUP($A192,'5.0 Calc│Forecast Projects'!$A$12:$P$1000,15,FALSE)</f>
        <v>0</v>
      </c>
      <c r="G192" s="26">
        <f>$C192*(1+'3.2 Input│Other'!L$38)+$D192*(1+'3.2 Input│Other'!L$39)+$E192*(1+'3.2 Input│Other'!L$40)+$F192*(1+'3.2 Input│Other'!L$41)</f>
        <v>0</v>
      </c>
      <c r="H192" s="26">
        <f>$C192*(1+'3.2 Input│Other'!M$38)+$D192*(1+'3.2 Input│Other'!M$39)+$E192*(1+'3.2 Input│Other'!M$40)+$F192*(1+'3.2 Input│Other'!M$41)</f>
        <v>0</v>
      </c>
      <c r="I192" s="26">
        <f>$C192*(1+'3.2 Input│Other'!N$38)+$D192*(1+'3.2 Input│Other'!N$39)+$E192*(1+'3.2 Input│Other'!N$40)+$F192*(1+'3.2 Input│Other'!N$41)</f>
        <v>0</v>
      </c>
      <c r="J192" s="26">
        <f>$C192*(1+'3.2 Input│Other'!O$38)+$D192*(1+'3.2 Input│Other'!O$39)+$E192*(1+'3.2 Input│Other'!O$40)+$F192*(1+'3.2 Input│Other'!O$41)</f>
        <v>0</v>
      </c>
      <c r="K192" s="26">
        <f>$C192*(1+'3.2 Input│Other'!P$38)+$D192*(1+'3.2 Input│Other'!P$39)+$E192*(1+'3.2 Input│Other'!P$40)+$F192*(1+'3.2 Input│Other'!P$41)</f>
        <v>0</v>
      </c>
      <c r="M192" s="53">
        <f t="shared" si="2"/>
        <v>0</v>
      </c>
    </row>
    <row r="193" spans="1:13" x14ac:dyDescent="0.25">
      <c r="A193" s="7" t="str">
        <f>'5.0 Calc│Forecast Projects'!A193</f>
        <v>-</v>
      </c>
      <c r="B193" s="7" t="str">
        <f>'5.3 Calc│Forecast $2017'!B193</f>
        <v/>
      </c>
      <c r="C193" s="22">
        <f>VLOOKUP($A193,'5.0 Calc│Forecast Projects'!$A$12:$P$1000,12,FALSE)</f>
        <v>0</v>
      </c>
      <c r="D193" s="22">
        <f>VLOOKUP($A193,'5.0 Calc│Forecast Projects'!$A$12:$P$1000,13,FALSE)</f>
        <v>0</v>
      </c>
      <c r="E193" s="22">
        <f>VLOOKUP($A193,'5.0 Calc│Forecast Projects'!$A$12:$P$1000,14,FALSE)</f>
        <v>0</v>
      </c>
      <c r="F193" s="22">
        <f>VLOOKUP($A193,'5.0 Calc│Forecast Projects'!$A$12:$P$1000,15,FALSE)</f>
        <v>0</v>
      </c>
      <c r="G193" s="26">
        <f>$C193*(1+'3.2 Input│Other'!L$38)+$D193*(1+'3.2 Input│Other'!L$39)+$E193*(1+'3.2 Input│Other'!L$40)+$F193*(1+'3.2 Input│Other'!L$41)</f>
        <v>0</v>
      </c>
      <c r="H193" s="26">
        <f>$C193*(1+'3.2 Input│Other'!M$38)+$D193*(1+'3.2 Input│Other'!M$39)+$E193*(1+'3.2 Input│Other'!M$40)+$F193*(1+'3.2 Input│Other'!M$41)</f>
        <v>0</v>
      </c>
      <c r="I193" s="26">
        <f>$C193*(1+'3.2 Input│Other'!N$38)+$D193*(1+'3.2 Input│Other'!N$39)+$E193*(1+'3.2 Input│Other'!N$40)+$F193*(1+'3.2 Input│Other'!N$41)</f>
        <v>0</v>
      </c>
      <c r="J193" s="26">
        <f>$C193*(1+'3.2 Input│Other'!O$38)+$D193*(1+'3.2 Input│Other'!O$39)+$E193*(1+'3.2 Input│Other'!O$40)+$F193*(1+'3.2 Input│Other'!O$41)</f>
        <v>0</v>
      </c>
      <c r="K193" s="26">
        <f>$C193*(1+'3.2 Input│Other'!P$38)+$D193*(1+'3.2 Input│Other'!P$39)+$E193*(1+'3.2 Input│Other'!P$40)+$F193*(1+'3.2 Input│Other'!P$41)</f>
        <v>0</v>
      </c>
      <c r="M193" s="53">
        <f t="shared" si="2"/>
        <v>0</v>
      </c>
    </row>
    <row r="194" spans="1:13" x14ac:dyDescent="0.25">
      <c r="A194" s="7" t="str">
        <f>'5.0 Calc│Forecast Projects'!A194</f>
        <v>-</v>
      </c>
      <c r="B194" s="7" t="str">
        <f>'5.3 Calc│Forecast $2017'!B194</f>
        <v/>
      </c>
      <c r="C194" s="22">
        <f>VLOOKUP($A194,'5.0 Calc│Forecast Projects'!$A$12:$P$1000,12,FALSE)</f>
        <v>0</v>
      </c>
      <c r="D194" s="22">
        <f>VLOOKUP($A194,'5.0 Calc│Forecast Projects'!$A$12:$P$1000,13,FALSE)</f>
        <v>0</v>
      </c>
      <c r="E194" s="22">
        <f>VLOOKUP($A194,'5.0 Calc│Forecast Projects'!$A$12:$P$1000,14,FALSE)</f>
        <v>0</v>
      </c>
      <c r="F194" s="22">
        <f>VLOOKUP($A194,'5.0 Calc│Forecast Projects'!$A$12:$P$1000,15,FALSE)</f>
        <v>0</v>
      </c>
      <c r="G194" s="26">
        <f>$C194*(1+'3.2 Input│Other'!L$38)+$D194*(1+'3.2 Input│Other'!L$39)+$E194*(1+'3.2 Input│Other'!L$40)+$F194*(1+'3.2 Input│Other'!L$41)</f>
        <v>0</v>
      </c>
      <c r="H194" s="26">
        <f>$C194*(1+'3.2 Input│Other'!M$38)+$D194*(1+'3.2 Input│Other'!M$39)+$E194*(1+'3.2 Input│Other'!M$40)+$F194*(1+'3.2 Input│Other'!M$41)</f>
        <v>0</v>
      </c>
      <c r="I194" s="26">
        <f>$C194*(1+'3.2 Input│Other'!N$38)+$D194*(1+'3.2 Input│Other'!N$39)+$E194*(1+'3.2 Input│Other'!N$40)+$F194*(1+'3.2 Input│Other'!N$41)</f>
        <v>0</v>
      </c>
      <c r="J194" s="26">
        <f>$C194*(1+'3.2 Input│Other'!O$38)+$D194*(1+'3.2 Input│Other'!O$39)+$E194*(1+'3.2 Input│Other'!O$40)+$F194*(1+'3.2 Input│Other'!O$41)</f>
        <v>0</v>
      </c>
      <c r="K194" s="26">
        <f>$C194*(1+'3.2 Input│Other'!P$38)+$D194*(1+'3.2 Input│Other'!P$39)+$E194*(1+'3.2 Input│Other'!P$40)+$F194*(1+'3.2 Input│Other'!P$41)</f>
        <v>0</v>
      </c>
      <c r="M194" s="53">
        <f t="shared" si="2"/>
        <v>0</v>
      </c>
    </row>
    <row r="195" spans="1:13" x14ac:dyDescent="0.25">
      <c r="A195" s="7" t="str">
        <f>'5.0 Calc│Forecast Projects'!A195</f>
        <v>-</v>
      </c>
      <c r="B195" s="7" t="str">
        <f>'5.3 Calc│Forecast $2017'!B195</f>
        <v/>
      </c>
      <c r="C195" s="22">
        <f>VLOOKUP($A195,'5.0 Calc│Forecast Projects'!$A$12:$P$1000,12,FALSE)</f>
        <v>0</v>
      </c>
      <c r="D195" s="22">
        <f>VLOOKUP($A195,'5.0 Calc│Forecast Projects'!$A$12:$P$1000,13,FALSE)</f>
        <v>0</v>
      </c>
      <c r="E195" s="22">
        <f>VLOOKUP($A195,'5.0 Calc│Forecast Projects'!$A$12:$P$1000,14,FALSE)</f>
        <v>0</v>
      </c>
      <c r="F195" s="22">
        <f>VLOOKUP($A195,'5.0 Calc│Forecast Projects'!$A$12:$P$1000,15,FALSE)</f>
        <v>0</v>
      </c>
      <c r="G195" s="26">
        <f>$C195*(1+'3.2 Input│Other'!L$38)+$D195*(1+'3.2 Input│Other'!L$39)+$E195*(1+'3.2 Input│Other'!L$40)+$F195*(1+'3.2 Input│Other'!L$41)</f>
        <v>0</v>
      </c>
      <c r="H195" s="26">
        <f>$C195*(1+'3.2 Input│Other'!M$38)+$D195*(1+'3.2 Input│Other'!M$39)+$E195*(1+'3.2 Input│Other'!M$40)+$F195*(1+'3.2 Input│Other'!M$41)</f>
        <v>0</v>
      </c>
      <c r="I195" s="26">
        <f>$C195*(1+'3.2 Input│Other'!N$38)+$D195*(1+'3.2 Input│Other'!N$39)+$E195*(1+'3.2 Input│Other'!N$40)+$F195*(1+'3.2 Input│Other'!N$41)</f>
        <v>0</v>
      </c>
      <c r="J195" s="26">
        <f>$C195*(1+'3.2 Input│Other'!O$38)+$D195*(1+'3.2 Input│Other'!O$39)+$E195*(1+'3.2 Input│Other'!O$40)+$F195*(1+'3.2 Input│Other'!O$41)</f>
        <v>0</v>
      </c>
      <c r="K195" s="26">
        <f>$C195*(1+'3.2 Input│Other'!P$38)+$D195*(1+'3.2 Input│Other'!P$39)+$E195*(1+'3.2 Input│Other'!P$40)+$F195*(1+'3.2 Input│Other'!P$41)</f>
        <v>0</v>
      </c>
      <c r="M195" s="53">
        <f t="shared" si="2"/>
        <v>0</v>
      </c>
    </row>
    <row r="196" spans="1:13" x14ac:dyDescent="0.25">
      <c r="A196" s="7" t="str">
        <f>'5.0 Calc│Forecast Projects'!A196</f>
        <v>-</v>
      </c>
      <c r="B196" s="7" t="str">
        <f>'5.3 Calc│Forecast $2017'!B196</f>
        <v/>
      </c>
      <c r="C196" s="22">
        <f>VLOOKUP($A196,'5.0 Calc│Forecast Projects'!$A$12:$P$1000,12,FALSE)</f>
        <v>0</v>
      </c>
      <c r="D196" s="22">
        <f>VLOOKUP($A196,'5.0 Calc│Forecast Projects'!$A$12:$P$1000,13,FALSE)</f>
        <v>0</v>
      </c>
      <c r="E196" s="22">
        <f>VLOOKUP($A196,'5.0 Calc│Forecast Projects'!$A$12:$P$1000,14,FALSE)</f>
        <v>0</v>
      </c>
      <c r="F196" s="22">
        <f>VLOOKUP($A196,'5.0 Calc│Forecast Projects'!$A$12:$P$1000,15,FALSE)</f>
        <v>0</v>
      </c>
      <c r="G196" s="26">
        <f>$C196*(1+'3.2 Input│Other'!L$38)+$D196*(1+'3.2 Input│Other'!L$39)+$E196*(1+'3.2 Input│Other'!L$40)+$F196*(1+'3.2 Input│Other'!L$41)</f>
        <v>0</v>
      </c>
      <c r="H196" s="26">
        <f>$C196*(1+'3.2 Input│Other'!M$38)+$D196*(1+'3.2 Input│Other'!M$39)+$E196*(1+'3.2 Input│Other'!M$40)+$F196*(1+'3.2 Input│Other'!M$41)</f>
        <v>0</v>
      </c>
      <c r="I196" s="26">
        <f>$C196*(1+'3.2 Input│Other'!N$38)+$D196*(1+'3.2 Input│Other'!N$39)+$E196*(1+'3.2 Input│Other'!N$40)+$F196*(1+'3.2 Input│Other'!N$41)</f>
        <v>0</v>
      </c>
      <c r="J196" s="26">
        <f>$C196*(1+'3.2 Input│Other'!O$38)+$D196*(1+'3.2 Input│Other'!O$39)+$E196*(1+'3.2 Input│Other'!O$40)+$F196*(1+'3.2 Input│Other'!O$41)</f>
        <v>0</v>
      </c>
      <c r="K196" s="26">
        <f>$C196*(1+'3.2 Input│Other'!P$38)+$D196*(1+'3.2 Input│Other'!P$39)+$E196*(1+'3.2 Input│Other'!P$40)+$F196*(1+'3.2 Input│Other'!P$41)</f>
        <v>0</v>
      </c>
      <c r="M196" s="53">
        <f t="shared" si="2"/>
        <v>0</v>
      </c>
    </row>
    <row r="197" spans="1:13" x14ac:dyDescent="0.25">
      <c r="A197" s="7" t="str">
        <f>'5.0 Calc│Forecast Projects'!A197</f>
        <v>-</v>
      </c>
      <c r="B197" s="7" t="str">
        <f>'5.3 Calc│Forecast $2017'!B197</f>
        <v/>
      </c>
      <c r="C197" s="22">
        <f>VLOOKUP($A197,'5.0 Calc│Forecast Projects'!$A$12:$P$1000,12,FALSE)</f>
        <v>0</v>
      </c>
      <c r="D197" s="22">
        <f>VLOOKUP($A197,'5.0 Calc│Forecast Projects'!$A$12:$P$1000,13,FALSE)</f>
        <v>0</v>
      </c>
      <c r="E197" s="22">
        <f>VLOOKUP($A197,'5.0 Calc│Forecast Projects'!$A$12:$P$1000,14,FALSE)</f>
        <v>0</v>
      </c>
      <c r="F197" s="22">
        <f>VLOOKUP($A197,'5.0 Calc│Forecast Projects'!$A$12:$P$1000,15,FALSE)</f>
        <v>0</v>
      </c>
      <c r="G197" s="26">
        <f>$C197*(1+'3.2 Input│Other'!L$38)+$D197*(1+'3.2 Input│Other'!L$39)+$E197*(1+'3.2 Input│Other'!L$40)+$F197*(1+'3.2 Input│Other'!L$41)</f>
        <v>0</v>
      </c>
      <c r="H197" s="26">
        <f>$C197*(1+'3.2 Input│Other'!M$38)+$D197*(1+'3.2 Input│Other'!M$39)+$E197*(1+'3.2 Input│Other'!M$40)+$F197*(1+'3.2 Input│Other'!M$41)</f>
        <v>0</v>
      </c>
      <c r="I197" s="26">
        <f>$C197*(1+'3.2 Input│Other'!N$38)+$D197*(1+'3.2 Input│Other'!N$39)+$E197*(1+'3.2 Input│Other'!N$40)+$F197*(1+'3.2 Input│Other'!N$41)</f>
        <v>0</v>
      </c>
      <c r="J197" s="26">
        <f>$C197*(1+'3.2 Input│Other'!O$38)+$D197*(1+'3.2 Input│Other'!O$39)+$E197*(1+'3.2 Input│Other'!O$40)+$F197*(1+'3.2 Input│Other'!O$41)</f>
        <v>0</v>
      </c>
      <c r="K197" s="26">
        <f>$C197*(1+'3.2 Input│Other'!P$38)+$D197*(1+'3.2 Input│Other'!P$39)+$E197*(1+'3.2 Input│Other'!P$40)+$F197*(1+'3.2 Input│Other'!P$41)</f>
        <v>0</v>
      </c>
      <c r="M197" s="53">
        <f t="shared" si="2"/>
        <v>0</v>
      </c>
    </row>
    <row r="198" spans="1:13" x14ac:dyDescent="0.25">
      <c r="A198" s="7" t="str">
        <f>'5.0 Calc│Forecast Projects'!A198</f>
        <v>-</v>
      </c>
      <c r="B198" s="7" t="str">
        <f>'5.3 Calc│Forecast $2017'!B198</f>
        <v/>
      </c>
      <c r="C198" s="22">
        <f>VLOOKUP($A198,'5.0 Calc│Forecast Projects'!$A$12:$P$1000,12,FALSE)</f>
        <v>0</v>
      </c>
      <c r="D198" s="22">
        <f>VLOOKUP($A198,'5.0 Calc│Forecast Projects'!$A$12:$P$1000,13,FALSE)</f>
        <v>0</v>
      </c>
      <c r="E198" s="22">
        <f>VLOOKUP($A198,'5.0 Calc│Forecast Projects'!$A$12:$P$1000,14,FALSE)</f>
        <v>0</v>
      </c>
      <c r="F198" s="22">
        <f>VLOOKUP($A198,'5.0 Calc│Forecast Projects'!$A$12:$P$1000,15,FALSE)</f>
        <v>0</v>
      </c>
      <c r="G198" s="26">
        <f>$C198*(1+'3.2 Input│Other'!L$38)+$D198*(1+'3.2 Input│Other'!L$39)+$E198*(1+'3.2 Input│Other'!L$40)+$F198*(1+'3.2 Input│Other'!L$41)</f>
        <v>0</v>
      </c>
      <c r="H198" s="26">
        <f>$C198*(1+'3.2 Input│Other'!M$38)+$D198*(1+'3.2 Input│Other'!M$39)+$E198*(1+'3.2 Input│Other'!M$40)+$F198*(1+'3.2 Input│Other'!M$41)</f>
        <v>0</v>
      </c>
      <c r="I198" s="26">
        <f>$C198*(1+'3.2 Input│Other'!N$38)+$D198*(1+'3.2 Input│Other'!N$39)+$E198*(1+'3.2 Input│Other'!N$40)+$F198*(1+'3.2 Input│Other'!N$41)</f>
        <v>0</v>
      </c>
      <c r="J198" s="26">
        <f>$C198*(1+'3.2 Input│Other'!O$38)+$D198*(1+'3.2 Input│Other'!O$39)+$E198*(1+'3.2 Input│Other'!O$40)+$F198*(1+'3.2 Input│Other'!O$41)</f>
        <v>0</v>
      </c>
      <c r="K198" s="26">
        <f>$C198*(1+'3.2 Input│Other'!P$38)+$D198*(1+'3.2 Input│Other'!P$39)+$E198*(1+'3.2 Input│Other'!P$40)+$F198*(1+'3.2 Input│Other'!P$41)</f>
        <v>0</v>
      </c>
      <c r="M198" s="53">
        <f t="shared" si="2"/>
        <v>0</v>
      </c>
    </row>
    <row r="199" spans="1:13" x14ac:dyDescent="0.25">
      <c r="A199" s="7" t="str">
        <f>'5.0 Calc│Forecast Projects'!A199</f>
        <v>-</v>
      </c>
      <c r="B199" s="7" t="str">
        <f>'5.3 Calc│Forecast $2017'!B199</f>
        <v/>
      </c>
      <c r="C199" s="22">
        <f>VLOOKUP($A199,'5.0 Calc│Forecast Projects'!$A$12:$P$1000,12,FALSE)</f>
        <v>0</v>
      </c>
      <c r="D199" s="22">
        <f>VLOOKUP($A199,'5.0 Calc│Forecast Projects'!$A$12:$P$1000,13,FALSE)</f>
        <v>0</v>
      </c>
      <c r="E199" s="22">
        <f>VLOOKUP($A199,'5.0 Calc│Forecast Projects'!$A$12:$P$1000,14,FALSE)</f>
        <v>0</v>
      </c>
      <c r="F199" s="22">
        <f>VLOOKUP($A199,'5.0 Calc│Forecast Projects'!$A$12:$P$1000,15,FALSE)</f>
        <v>0</v>
      </c>
      <c r="G199" s="26">
        <f>$C199*(1+'3.2 Input│Other'!L$38)+$D199*(1+'3.2 Input│Other'!L$39)+$E199*(1+'3.2 Input│Other'!L$40)+$F199*(1+'3.2 Input│Other'!L$41)</f>
        <v>0</v>
      </c>
      <c r="H199" s="26">
        <f>$C199*(1+'3.2 Input│Other'!M$38)+$D199*(1+'3.2 Input│Other'!M$39)+$E199*(1+'3.2 Input│Other'!M$40)+$F199*(1+'3.2 Input│Other'!M$41)</f>
        <v>0</v>
      </c>
      <c r="I199" s="26">
        <f>$C199*(1+'3.2 Input│Other'!N$38)+$D199*(1+'3.2 Input│Other'!N$39)+$E199*(1+'3.2 Input│Other'!N$40)+$F199*(1+'3.2 Input│Other'!N$41)</f>
        <v>0</v>
      </c>
      <c r="J199" s="26">
        <f>$C199*(1+'3.2 Input│Other'!O$38)+$D199*(1+'3.2 Input│Other'!O$39)+$E199*(1+'3.2 Input│Other'!O$40)+$F199*(1+'3.2 Input│Other'!O$41)</f>
        <v>0</v>
      </c>
      <c r="K199" s="26">
        <f>$C199*(1+'3.2 Input│Other'!P$38)+$D199*(1+'3.2 Input│Other'!P$39)+$E199*(1+'3.2 Input│Other'!P$40)+$F199*(1+'3.2 Input│Other'!P$41)</f>
        <v>0</v>
      </c>
      <c r="M199" s="53">
        <f t="shared" si="2"/>
        <v>0</v>
      </c>
    </row>
    <row r="200" spans="1:13" x14ac:dyDescent="0.25">
      <c r="A200" s="7" t="str">
        <f>'5.0 Calc│Forecast Projects'!A200</f>
        <v>-</v>
      </c>
      <c r="B200" s="7" t="str">
        <f>'5.3 Calc│Forecast $2017'!B200</f>
        <v/>
      </c>
      <c r="C200" s="22">
        <f>VLOOKUP($A200,'5.0 Calc│Forecast Projects'!$A$12:$P$1000,12,FALSE)</f>
        <v>0</v>
      </c>
      <c r="D200" s="22">
        <f>VLOOKUP($A200,'5.0 Calc│Forecast Projects'!$A$12:$P$1000,13,FALSE)</f>
        <v>0</v>
      </c>
      <c r="E200" s="22">
        <f>VLOOKUP($A200,'5.0 Calc│Forecast Projects'!$A$12:$P$1000,14,FALSE)</f>
        <v>0</v>
      </c>
      <c r="F200" s="22">
        <f>VLOOKUP($A200,'5.0 Calc│Forecast Projects'!$A$12:$P$1000,15,FALSE)</f>
        <v>0</v>
      </c>
      <c r="G200" s="26">
        <f>$C200*(1+'3.2 Input│Other'!L$38)+$D200*(1+'3.2 Input│Other'!L$39)+$E200*(1+'3.2 Input│Other'!L$40)+$F200*(1+'3.2 Input│Other'!L$41)</f>
        <v>0</v>
      </c>
      <c r="H200" s="26">
        <f>$C200*(1+'3.2 Input│Other'!M$38)+$D200*(1+'3.2 Input│Other'!M$39)+$E200*(1+'3.2 Input│Other'!M$40)+$F200*(1+'3.2 Input│Other'!M$41)</f>
        <v>0</v>
      </c>
      <c r="I200" s="26">
        <f>$C200*(1+'3.2 Input│Other'!N$38)+$D200*(1+'3.2 Input│Other'!N$39)+$E200*(1+'3.2 Input│Other'!N$40)+$F200*(1+'3.2 Input│Other'!N$41)</f>
        <v>0</v>
      </c>
      <c r="J200" s="26">
        <f>$C200*(1+'3.2 Input│Other'!O$38)+$D200*(1+'3.2 Input│Other'!O$39)+$E200*(1+'3.2 Input│Other'!O$40)+$F200*(1+'3.2 Input│Other'!O$41)</f>
        <v>0</v>
      </c>
      <c r="K200" s="26">
        <f>$C200*(1+'3.2 Input│Other'!P$38)+$D200*(1+'3.2 Input│Other'!P$39)+$E200*(1+'3.2 Input│Other'!P$40)+$F200*(1+'3.2 Input│Other'!P$41)</f>
        <v>0</v>
      </c>
      <c r="M200" s="53">
        <f t="shared" si="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BEAFA8"/>
  </sheetPr>
  <dimension ref="A1:O200"/>
  <sheetViews>
    <sheetView topLeftCell="A46" zoomScale="55" zoomScaleNormal="55" workbookViewId="0">
      <selection activeCell="G92" sqref="G92"/>
    </sheetView>
  </sheetViews>
  <sheetFormatPr defaultRowHeight="18" x14ac:dyDescent="0.25"/>
  <cols>
    <col min="1" max="1" width="4" style="13" customWidth="1"/>
    <col min="2" max="2" width="60.1796875" style="13" customWidth="1"/>
    <col min="3" max="3" width="7.54296875" style="13" customWidth="1"/>
    <col min="4" max="4" width="14.1796875" style="13" customWidth="1"/>
    <col min="5" max="5" width="11.6328125" style="13" customWidth="1"/>
    <col min="6" max="6" width="12.1796875" style="13" customWidth="1"/>
    <col min="7" max="13" width="8.7265625" style="13" customWidth="1"/>
    <col min="14" max="14" width="10.453125" style="13" customWidth="1"/>
    <col min="15" max="16384" width="8.7265625" style="13"/>
  </cols>
  <sheetData>
    <row r="1" spans="1:15" s="1" customFormat="1" ht="13.5" x14ac:dyDescent="0.25"/>
    <row r="2" spans="1:15" s="1" customFormat="1" ht="13.5" x14ac:dyDescent="0.25"/>
    <row r="3" spans="1:15" s="1" customFormat="1" ht="13.5" x14ac:dyDescent="0.25"/>
    <row r="4" spans="1:15" s="1" customFormat="1" ht="13.5" x14ac:dyDescent="0.25"/>
    <row r="5" spans="1:15" s="1" customFormat="1" ht="13.5" x14ac:dyDescent="0.25"/>
    <row r="6" spans="1:15" s="1" customFormat="1" ht="13.5" x14ac:dyDescent="0.25"/>
    <row r="7" spans="1:15" s="1" customFormat="1" ht="13.5" x14ac:dyDescent="0.25"/>
    <row r="8" spans="1:15" s="1" customFormat="1" ht="13.5" x14ac:dyDescent="0.25"/>
    <row r="9" spans="1:15" s="1" customFormat="1" ht="13.5" x14ac:dyDescent="0.25"/>
    <row r="10" spans="1:15" x14ac:dyDescent="0.25">
      <c r="G10" s="58">
        <f>SUM(G13:G200)</f>
        <v>65.705876570174112</v>
      </c>
      <c r="H10" s="58">
        <f>SUM(H13:H200)</f>
        <v>73.814694029025603</v>
      </c>
      <c r="I10" s="58">
        <f>SUM(I13:I200)</f>
        <v>71.752959426269442</v>
      </c>
      <c r="J10" s="58">
        <f>SUM(J13:J200)</f>
        <v>16.504303876101659</v>
      </c>
      <c r="K10" s="58">
        <f>SUM(K13:K200)</f>
        <v>16.546635940872431</v>
      </c>
    </row>
    <row r="11" spans="1:15" ht="20.25" x14ac:dyDescent="0.3">
      <c r="B11" s="4" t="str">
        <f ca="1">RIGHT(CELL("filename",B1),LEN(CELL("filename",B1))-FIND("]",CELL("filename",B1)))</f>
        <v>5.5 Calc│Escalated capex</v>
      </c>
      <c r="C11" s="16" t="s">
        <v>83</v>
      </c>
      <c r="D11" s="16" t="b">
        <f>MAX(A13:A1000)=MAX('5.0 Calc│Forecast Projects'!A13:A1000)</f>
        <v>1</v>
      </c>
      <c r="F11" s="16" t="s">
        <v>81</v>
      </c>
      <c r="G11" s="16" t="b">
        <f>SUM(G13:G1000)=SUMPRODUCT('5.3 Calc│Forecast $2017'!G13:G1000,'5.4 Calc│Escalators'!G13:G1000)</f>
        <v>1</v>
      </c>
      <c r="H11" s="16" t="b">
        <f>SUM(H13:H1000)=SUMPRODUCT('5.3 Calc│Forecast $2017'!H13:H1000,'5.4 Calc│Escalators'!H13:H1000)</f>
        <v>1</v>
      </c>
      <c r="I11" s="16" t="b">
        <f>SUM(I13:I1000)=SUMPRODUCT('5.3 Calc│Forecast $2017'!I13:I1000,'5.4 Calc│Escalators'!I13:I1000)</f>
        <v>1</v>
      </c>
      <c r="J11" s="16" t="b">
        <f>SUM(J13:J1000)=SUMPRODUCT('5.3 Calc│Forecast $2017'!J13:J1000,'5.4 Calc│Escalators'!J13:J1000)</f>
        <v>1</v>
      </c>
      <c r="K11" s="16" t="b">
        <f>SUM(K13:K1000)=SUMPRODUCT('5.3 Calc│Forecast $2017'!K13:K1000,'5.4 Calc│Escalators'!K13:K1000)</f>
        <v>1</v>
      </c>
      <c r="L11" s="58"/>
    </row>
    <row r="12" spans="1:15" s="10" customFormat="1" ht="54" x14ac:dyDescent="0.25">
      <c r="A12" s="11" t="s">
        <v>3</v>
      </c>
      <c r="B12" s="11" t="s">
        <v>0</v>
      </c>
      <c r="C12" s="11" t="s">
        <v>46</v>
      </c>
      <c r="D12" s="11" t="s">
        <v>47</v>
      </c>
      <c r="E12" s="11" t="s">
        <v>48</v>
      </c>
      <c r="F12" s="11"/>
      <c r="G12" s="76">
        <f>'5.3 Calc│Forecast $2017'!G12</f>
        <v>2018</v>
      </c>
      <c r="H12" s="76">
        <f>'5.3 Calc│Forecast $2017'!H12</f>
        <v>2019</v>
      </c>
      <c r="I12" s="76">
        <f>'5.3 Calc│Forecast $2017'!I12</f>
        <v>2020</v>
      </c>
      <c r="J12" s="76">
        <f>'5.3 Calc│Forecast $2017'!J12</f>
        <v>2021</v>
      </c>
      <c r="K12" s="76">
        <f>'5.3 Calc│Forecast $2017'!K12</f>
        <v>2022</v>
      </c>
      <c r="L12" s="3" t="s">
        <v>62</v>
      </c>
      <c r="N12" s="11" t="s">
        <v>88</v>
      </c>
      <c r="O12" s="10" t="s">
        <v>354</v>
      </c>
    </row>
    <row r="13" spans="1:15" x14ac:dyDescent="0.25">
      <c r="A13" s="7">
        <f>'5.0 Calc│Forecast Projects'!A13</f>
        <v>1</v>
      </c>
      <c r="B13" s="7" t="str">
        <f>'5.3 Calc│Forecast $2017'!B13</f>
        <v>All CS buffer Air shutoff system for all compressors</v>
      </c>
      <c r="C13" s="33">
        <f>IF(B13="[Delete]",0,'5.3 Calc│Forecast $2017'!C13)</f>
        <v>202</v>
      </c>
      <c r="D13" s="7" t="str">
        <f>IF($L13&gt;0,IFERROR(VLOOKUP($A13,'3.0 Input│AMP'!$A$13:$F$959,COLUMN(D13)+1,FALSE),"Other"),"")</f>
        <v>Compressors</v>
      </c>
      <c r="E13" s="7" t="str">
        <f>IF($L13&gt;0,IFERROR(VLOOKUP($A13,'3.0 Input│AMP'!$A$13:$F$959,COLUMN(E13)+1,FALSE),"Non-System"),"")</f>
        <v>Replacement</v>
      </c>
      <c r="F13" s="22"/>
      <c r="G13" s="23">
        <f>'5.3 Calc│Forecast $2017'!G13*'5.4 Calc│Escalators'!G13</f>
        <v>0.39511220339483405</v>
      </c>
      <c r="H13" s="23">
        <f>'5.3 Calc│Forecast $2017'!H13*'5.4 Calc│Escalators'!H13</f>
        <v>0.197556101697417</v>
      </c>
      <c r="I13" s="23">
        <f>'5.3 Calc│Forecast $2017'!I13*'5.4 Calc│Escalators'!I13</f>
        <v>0</v>
      </c>
      <c r="J13" s="23">
        <f>'5.3 Calc│Forecast $2017'!J13*'5.4 Calc│Escalators'!J13</f>
        <v>0</v>
      </c>
      <c r="K13" s="23">
        <f>'5.3 Calc│Forecast $2017'!K13*'5.4 Calc│Escalators'!K13</f>
        <v>0</v>
      </c>
      <c r="L13" s="39">
        <f>SUM(G13:K13)</f>
        <v>0.59266830509225099</v>
      </c>
      <c r="M13" s="62"/>
      <c r="N13" s="6"/>
      <c r="O13" s="62" t="str">
        <f>LEFT(C13,3)</f>
        <v>202</v>
      </c>
    </row>
    <row r="14" spans="1:15" x14ac:dyDescent="0.25">
      <c r="A14" s="7">
        <f>'5.0 Calc│Forecast Projects'!A14</f>
        <v>2</v>
      </c>
      <c r="B14" s="7" t="str">
        <f>'5.3 Calc│Forecast $2017'!B14</f>
        <v>WCS A Process Safety</v>
      </c>
      <c r="C14" s="33">
        <f>IF(B14="[Delete]",0,'5.3 Calc│Forecast $2017'!C14)</f>
        <v>203</v>
      </c>
      <c r="D14" s="7" t="str">
        <f>IF($L14&gt;0,IFERROR(VLOOKUP($A14,'3.0 Input│AMP'!$A$13:$F$959,COLUMN(D14)+1,FALSE),"Other"),"")</f>
        <v>Compressors</v>
      </c>
      <c r="E14" s="7" t="str">
        <f>IF($L14&gt;0,IFERROR(VLOOKUP($A14,'3.0 Input│AMP'!$A$13:$F$959,COLUMN(E14)+1,FALSE),"Non-System"),"")</f>
        <v>Replacement</v>
      </c>
      <c r="F14" s="22"/>
      <c r="G14" s="23">
        <f>'5.3 Calc│Forecast $2017'!G14*'5.4 Calc│Escalators'!G14</f>
        <v>0</v>
      </c>
      <c r="H14" s="23">
        <f>'5.3 Calc│Forecast $2017'!H14*'5.4 Calc│Escalators'!H14</f>
        <v>0</v>
      </c>
      <c r="I14" s="23">
        <f>'5.3 Calc│Forecast $2017'!I14*'5.4 Calc│Escalators'!I14</f>
        <v>1.0821563309225093</v>
      </c>
      <c r="J14" s="23">
        <f>'5.3 Calc│Forecast $2017'!J14*'5.4 Calc│Escalators'!J14</f>
        <v>0</v>
      </c>
      <c r="K14" s="23">
        <f>'5.3 Calc│Forecast $2017'!K14*'5.4 Calc│Escalators'!K14</f>
        <v>0</v>
      </c>
      <c r="L14" s="39">
        <f t="shared" ref="L14:L77" si="0">SUM(G14:K14)</f>
        <v>1.0821563309225093</v>
      </c>
      <c r="M14" s="62"/>
      <c r="N14" s="6"/>
      <c r="O14" s="13" t="str">
        <f>LEFT(C14,3)</f>
        <v>203</v>
      </c>
    </row>
    <row r="15" spans="1:15" x14ac:dyDescent="0.25">
      <c r="A15" s="7">
        <f>'5.0 Calc│Forecast Projects'!A15</f>
        <v>3</v>
      </c>
      <c r="B15" s="7" t="str">
        <f>'5.3 Calc│Forecast $2017'!B15</f>
        <v>Brooklyn Compressor Station</v>
      </c>
      <c r="C15" s="33">
        <f>IF(B15="[Delete]",0,'5.3 Calc│Forecast $2017'!C15)</f>
        <v>204</v>
      </c>
      <c r="D15" s="7" t="str">
        <f>IF($L15&gt;0,IFERROR(VLOOKUP($A15,'3.0 Input│AMP'!$A$13:$F$959,COLUMN(D15)+1,FALSE),"Other"),"")</f>
        <v>Compressors</v>
      </c>
      <c r="E15" s="7" t="str">
        <f>IF($L15&gt;0,IFERROR(VLOOKUP($A15,'3.0 Input│AMP'!$A$13:$F$959,COLUMN(E15)+1,FALSE),"Non-System"),"")</f>
        <v>Replacement</v>
      </c>
      <c r="F15" s="22"/>
      <c r="G15" s="23">
        <f>'5.3 Calc│Forecast $2017'!G15*'5.4 Calc│Escalators'!G15</f>
        <v>0</v>
      </c>
      <c r="H15" s="23">
        <f>'5.3 Calc│Forecast $2017'!H15*'5.4 Calc│Escalators'!H15</f>
        <v>0</v>
      </c>
      <c r="I15" s="23">
        <f>'5.3 Calc│Forecast $2017'!I15*'5.4 Calc│Escalators'!I15</f>
        <v>2.3778971235239852</v>
      </c>
      <c r="J15" s="23">
        <f>'5.3 Calc│Forecast $2017'!J15*'5.4 Calc│Escalators'!J15</f>
        <v>2.3778971235239852</v>
      </c>
      <c r="K15" s="23">
        <f>'5.3 Calc│Forecast $2017'!K15*'5.4 Calc│Escalators'!K15</f>
        <v>2.3778971235239852</v>
      </c>
      <c r="L15" s="39">
        <f t="shared" si="0"/>
        <v>7.133691370571956</v>
      </c>
      <c r="M15" s="62"/>
      <c r="N15" s="6"/>
      <c r="O15" s="62" t="str">
        <f t="shared" ref="O15:O78" si="1">LEFT(C15,3)</f>
        <v>204</v>
      </c>
    </row>
    <row r="16" spans="1:15" x14ac:dyDescent="0.25">
      <c r="A16" s="7">
        <f>'5.0 Calc│Forecast Projects'!A16</f>
        <v>4</v>
      </c>
      <c r="B16" s="7" t="str">
        <f>'5.3 Calc│Forecast $2017'!B16</f>
        <v>Compressor Station Vent Stack Upgrade (BCS, WCS, GCS, SCS)</v>
      </c>
      <c r="C16" s="33">
        <f>IF(B16="[Delete]",0,'5.3 Calc│Forecast $2017'!C16)</f>
        <v>205</v>
      </c>
      <c r="D16" s="7" t="str">
        <f>IF($L16&gt;0,IFERROR(VLOOKUP($A16,'3.0 Input│AMP'!$A$13:$F$959,COLUMN(D16)+1,FALSE),"Other"),"")</f>
        <v>Compressors</v>
      </c>
      <c r="E16" s="7" t="str">
        <f>IF($L16&gt;0,IFERROR(VLOOKUP($A16,'3.0 Input│AMP'!$A$13:$F$959,COLUMN(E16)+1,FALSE),"Non-System"),"")</f>
        <v>Replacement</v>
      </c>
      <c r="F16" s="22"/>
      <c r="G16" s="23">
        <f>'5.3 Calc│Forecast $2017'!G16*'5.4 Calc│Escalators'!G16</f>
        <v>0</v>
      </c>
      <c r="H16" s="23">
        <f>'5.3 Calc│Forecast $2017'!H16*'5.4 Calc│Escalators'!H16</f>
        <v>0.34197992789667891</v>
      </c>
      <c r="I16" s="23">
        <f>'5.3 Calc│Forecast $2017'!I16*'5.4 Calc│Escalators'!I16</f>
        <v>0.34197992789667891</v>
      </c>
      <c r="J16" s="23">
        <f>'5.3 Calc│Forecast $2017'!J16*'5.4 Calc│Escalators'!J16</f>
        <v>0.34197992789667891</v>
      </c>
      <c r="K16" s="23">
        <f>'5.3 Calc│Forecast $2017'!K16*'5.4 Calc│Escalators'!K16</f>
        <v>0</v>
      </c>
      <c r="L16" s="39">
        <f t="shared" si="0"/>
        <v>1.0259397836900368</v>
      </c>
      <c r="M16" s="62"/>
      <c r="N16" s="6"/>
      <c r="O16" s="62" t="str">
        <f t="shared" si="1"/>
        <v>205</v>
      </c>
    </row>
    <row r="17" spans="1:15" x14ac:dyDescent="0.25">
      <c r="A17" s="7">
        <f>'5.0 Calc│Forecast Projects'!A17</f>
        <v>5</v>
      </c>
      <c r="B17" s="7" t="str">
        <f>'5.3 Calc│Forecast $2017'!B17</f>
        <v>Longford Odorant Pump Power Gas Upgrade</v>
      </c>
      <c r="C17" s="33">
        <f>IF(B17="[Delete]",0,'5.3 Calc│Forecast $2017'!C17)</f>
        <v>206</v>
      </c>
      <c r="D17" s="7" t="str">
        <f>IF($L17&gt;0,IFERROR(VLOOKUP($A17,'3.0 Input│AMP'!$A$13:$F$959,COLUMN(D17)+1,FALSE),"Other"),"")</f>
        <v>Odourant Plants</v>
      </c>
      <c r="E17" s="7" t="str">
        <f>IF($L17&gt;0,IFERROR(VLOOKUP($A17,'3.0 Input│AMP'!$A$13:$F$959,COLUMN(E17)+1,FALSE),"Non-System"),"")</f>
        <v>Replacement</v>
      </c>
      <c r="F17" s="22"/>
      <c r="G17" s="23">
        <f>'5.3 Calc│Forecast $2017'!G17*'5.4 Calc│Escalators'!G17</f>
        <v>7.8218304797047999E-2</v>
      </c>
      <c r="H17" s="23">
        <f>'5.3 Calc│Forecast $2017'!H17*'5.4 Calc│Escalators'!H17</f>
        <v>0</v>
      </c>
      <c r="I17" s="23">
        <f>'5.3 Calc│Forecast $2017'!I17*'5.4 Calc│Escalators'!I17</f>
        <v>0</v>
      </c>
      <c r="J17" s="23">
        <f>'5.3 Calc│Forecast $2017'!J17*'5.4 Calc│Escalators'!J17</f>
        <v>0</v>
      </c>
      <c r="K17" s="23">
        <f>'5.3 Calc│Forecast $2017'!K17*'5.4 Calc│Escalators'!K17</f>
        <v>0</v>
      </c>
      <c r="L17" s="39">
        <f t="shared" si="0"/>
        <v>7.8218304797047999E-2</v>
      </c>
      <c r="M17" s="62"/>
      <c r="N17" s="6"/>
      <c r="O17" s="62" t="str">
        <f t="shared" si="1"/>
        <v>206</v>
      </c>
    </row>
    <row r="18" spans="1:15" x14ac:dyDescent="0.25">
      <c r="A18" s="7">
        <f>'5.0 Calc│Forecast Projects'!A18</f>
        <v>6</v>
      </c>
      <c r="B18" s="7" t="str">
        <f>'5.3 Calc│Forecast $2017'!B18</f>
        <v>GCS compressor unit vent valves &amp; actuators replacement</v>
      </c>
      <c r="C18" s="33" t="str">
        <f>IF(B18="[Delete]",0,'5.3 Calc│Forecast $2017'!C18)</f>
        <v>207a</v>
      </c>
      <c r="D18" s="7" t="str">
        <f>IF($L18&gt;0,IFERROR(VLOOKUP($A18,'3.0 Input│AMP'!$A$13:$F$959,COLUMN(D18)+1,FALSE),"Other"),"")</f>
        <v>Compressors</v>
      </c>
      <c r="E18" s="7" t="str">
        <f>IF($L18&gt;0,IFERROR(VLOOKUP($A18,'3.0 Input│AMP'!$A$13:$F$959,COLUMN(E18)+1,FALSE),"Non-System"),"")</f>
        <v>Replacement</v>
      </c>
      <c r="F18" s="22"/>
      <c r="G18" s="23">
        <f>'5.3 Calc│Forecast $2017'!G18*'5.4 Calc│Escalators'!G18</f>
        <v>0.14427829051660515</v>
      </c>
      <c r="H18" s="23">
        <f>'5.3 Calc│Forecast $2017'!H18*'5.4 Calc│Escalators'!H18</f>
        <v>0</v>
      </c>
      <c r="I18" s="23">
        <f>'5.3 Calc│Forecast $2017'!I18*'5.4 Calc│Escalators'!I18</f>
        <v>0</v>
      </c>
      <c r="J18" s="23">
        <f>'5.3 Calc│Forecast $2017'!J18*'5.4 Calc│Escalators'!J18</f>
        <v>0</v>
      </c>
      <c r="K18" s="23">
        <f>'5.3 Calc│Forecast $2017'!K18*'5.4 Calc│Escalators'!K18</f>
        <v>0</v>
      </c>
      <c r="L18" s="39">
        <f t="shared" si="0"/>
        <v>0.14427829051660515</v>
      </c>
      <c r="M18" s="62"/>
      <c r="N18" s="6"/>
      <c r="O18" s="62" t="str">
        <f t="shared" si="1"/>
        <v>207</v>
      </c>
    </row>
    <row r="19" spans="1:15" x14ac:dyDescent="0.25">
      <c r="A19" s="7">
        <f>'5.0 Calc│Forecast Projects'!A19</f>
        <v>7</v>
      </c>
      <c r="B19" s="7" t="str">
        <f>'5.3 Calc│Forecast $2017'!B19</f>
        <v>GCS unit discharge and station manifold check valves replacement</v>
      </c>
      <c r="C19" s="33" t="str">
        <f>IF(B19="[Delete]",0,'5.3 Calc│Forecast $2017'!C19)</f>
        <v>207b</v>
      </c>
      <c r="D19" s="7" t="str">
        <f>IF($L19&gt;0,IFERROR(VLOOKUP($A19,'3.0 Input│AMP'!$A$13:$F$959,COLUMN(D19)+1,FALSE),"Other"),"")</f>
        <v>Compressors</v>
      </c>
      <c r="E19" s="7" t="str">
        <f>IF($L19&gt;0,IFERROR(VLOOKUP($A19,'3.0 Input│AMP'!$A$13:$F$959,COLUMN(E19)+1,FALSE),"Non-System"),"")</f>
        <v>Replacement</v>
      </c>
      <c r="F19" s="22"/>
      <c r="G19" s="23">
        <f>'5.3 Calc│Forecast $2017'!G19*'5.4 Calc│Escalators'!G19</f>
        <v>0</v>
      </c>
      <c r="H19" s="23">
        <f>'5.3 Calc│Forecast $2017'!H19*'5.4 Calc│Escalators'!H19</f>
        <v>0</v>
      </c>
      <c r="I19" s="23">
        <f>'5.3 Calc│Forecast $2017'!I19*'5.4 Calc│Escalators'!I19</f>
        <v>0.9335716305166053</v>
      </c>
      <c r="J19" s="23">
        <f>'5.3 Calc│Forecast $2017'!J19*'5.4 Calc│Escalators'!J19</f>
        <v>0</v>
      </c>
      <c r="K19" s="23">
        <f>'5.3 Calc│Forecast $2017'!K19*'5.4 Calc│Escalators'!K19</f>
        <v>0</v>
      </c>
      <c r="L19" s="39">
        <f t="shared" si="0"/>
        <v>0.9335716305166053</v>
      </c>
      <c r="M19" s="62"/>
      <c r="N19" s="6"/>
      <c r="O19" s="62" t="str">
        <f t="shared" si="1"/>
        <v>207</v>
      </c>
    </row>
    <row r="20" spans="1:15" x14ac:dyDescent="0.25">
      <c r="A20" s="7">
        <f>'5.0 Calc│Forecast Projects'!A20</f>
        <v>8</v>
      </c>
      <c r="B20" s="7" t="str">
        <f>'5.3 Calc│Forecast $2017'!B20</f>
        <v>GCS Decomm &amp; removal of turbine oil reservoir &amp; auto fill system</v>
      </c>
      <c r="C20" s="33" t="str">
        <f>IF(B20="[Delete]",0,'5.3 Calc│Forecast $2017'!C20)</f>
        <v>207c</v>
      </c>
      <c r="D20" s="7" t="str">
        <f>IF($L20&gt;0,IFERROR(VLOOKUP($A20,'3.0 Input│AMP'!$A$13:$F$959,COLUMN(D20)+1,FALSE),"Other"),"")</f>
        <v>Compressors</v>
      </c>
      <c r="E20" s="7" t="str">
        <f>IF($L20&gt;0,IFERROR(VLOOKUP($A20,'3.0 Input│AMP'!$A$13:$F$959,COLUMN(E20)+1,FALSE),"Non-System"),"")</f>
        <v>Replacement</v>
      </c>
      <c r="F20" s="22"/>
      <c r="G20" s="23">
        <f>'5.3 Calc│Forecast $2017'!G20*'5.4 Calc│Escalators'!G20</f>
        <v>0</v>
      </c>
      <c r="H20" s="23">
        <f>'5.3 Calc│Forecast $2017'!H20*'5.4 Calc│Escalators'!H20</f>
        <v>9.1055620184501834E-2</v>
      </c>
      <c r="I20" s="23">
        <f>'5.3 Calc│Forecast $2017'!I20*'5.4 Calc│Escalators'!I20</f>
        <v>0</v>
      </c>
      <c r="J20" s="23">
        <f>'5.3 Calc│Forecast $2017'!J20*'5.4 Calc│Escalators'!J20</f>
        <v>0</v>
      </c>
      <c r="K20" s="23">
        <f>'5.3 Calc│Forecast $2017'!K20*'5.4 Calc│Escalators'!K20</f>
        <v>0</v>
      </c>
      <c r="L20" s="39">
        <f t="shared" si="0"/>
        <v>9.1055620184501834E-2</v>
      </c>
      <c r="M20" s="62"/>
      <c r="N20" s="6"/>
      <c r="O20" s="62" t="str">
        <f t="shared" si="1"/>
        <v>207</v>
      </c>
    </row>
    <row r="21" spans="1:15" x14ac:dyDescent="0.25">
      <c r="A21" s="7">
        <f>'5.0 Calc│Forecast Projects'!A21</f>
        <v>9</v>
      </c>
      <c r="B21" s="7" t="str">
        <f>'5.3 Calc│Forecast $2017'!B21</f>
        <v>BCS Instrument Air reliability upgrade</v>
      </c>
      <c r="C21" s="33">
        <f>IF(B21="[Delete]",0,'5.3 Calc│Forecast $2017'!C21)</f>
        <v>208</v>
      </c>
      <c r="D21" s="7" t="str">
        <f>IF($L21&gt;0,IFERROR(VLOOKUP($A21,'3.0 Input│AMP'!$A$13:$F$959,COLUMN(D21)+1,FALSE),"Other"),"")</f>
        <v>Compressors</v>
      </c>
      <c r="E21" s="7" t="str">
        <f>IF($L21&gt;0,IFERROR(VLOOKUP($A21,'3.0 Input│AMP'!$A$13:$F$959,COLUMN(E21)+1,FALSE),"Non-System"),"")</f>
        <v>Replacement</v>
      </c>
      <c r="F21" s="22"/>
      <c r="G21" s="23">
        <f>'5.3 Calc│Forecast $2017'!G21*'5.4 Calc│Escalators'!G21</f>
        <v>9.7070492435424344E-2</v>
      </c>
      <c r="H21" s="23">
        <f>'5.3 Calc│Forecast $2017'!H21*'5.4 Calc│Escalators'!H21</f>
        <v>0</v>
      </c>
      <c r="I21" s="23">
        <f>'5.3 Calc│Forecast $2017'!I21*'5.4 Calc│Escalators'!I21</f>
        <v>0</v>
      </c>
      <c r="J21" s="23">
        <f>'5.3 Calc│Forecast $2017'!J21*'5.4 Calc│Escalators'!J21</f>
        <v>0</v>
      </c>
      <c r="K21" s="23">
        <f>'5.3 Calc│Forecast $2017'!K21*'5.4 Calc│Escalators'!K21</f>
        <v>0</v>
      </c>
      <c r="L21" s="39">
        <f t="shared" si="0"/>
        <v>9.7070492435424344E-2</v>
      </c>
      <c r="M21" s="62"/>
      <c r="N21" s="6"/>
      <c r="O21" s="62" t="str">
        <f t="shared" si="1"/>
        <v>208</v>
      </c>
    </row>
    <row r="22" spans="1:15" x14ac:dyDescent="0.25">
      <c r="A22" s="7">
        <f>'5.0 Calc│Forecast Projects'!A22</f>
        <v>10</v>
      </c>
      <c r="B22" s="7" t="str">
        <f>'5.3 Calc│Forecast $2017'!B22</f>
        <v>Compressor lagging and pipe coating replacement (expand to GCS, Springhurst/BCS12/WCS A/WCS B, Euroa)</v>
      </c>
      <c r="C22" s="33">
        <f>IF(B22="[Delete]",0,'5.3 Calc│Forecast $2017'!C22)</f>
        <v>209</v>
      </c>
      <c r="D22" s="7" t="str">
        <f>IF($L22&gt;0,IFERROR(VLOOKUP($A22,'3.0 Input│AMP'!$A$13:$F$959,COLUMN(D22)+1,FALSE),"Other"),"")</f>
        <v>Compressors</v>
      </c>
      <c r="E22" s="7" t="str">
        <f>IF($L22&gt;0,IFERROR(VLOOKUP($A22,'3.0 Input│AMP'!$A$13:$F$959,COLUMN(E22)+1,FALSE),"Non-System"),"")</f>
        <v>Replacement</v>
      </c>
      <c r="F22" s="22"/>
      <c r="G22" s="23">
        <f>'5.3 Calc│Forecast $2017'!G22*'5.4 Calc│Escalators'!G22</f>
        <v>0.14999892758302583</v>
      </c>
      <c r="H22" s="23">
        <f>'5.3 Calc│Forecast $2017'!H22*'5.4 Calc│Escalators'!H22</f>
        <v>0.14999892758302583</v>
      </c>
      <c r="I22" s="23">
        <f>'5.3 Calc│Forecast $2017'!I22*'5.4 Calc│Escalators'!I22</f>
        <v>0.14999892758302583</v>
      </c>
      <c r="J22" s="23">
        <f>'5.3 Calc│Forecast $2017'!J22*'5.4 Calc│Escalators'!J22</f>
        <v>0.14999892758302583</v>
      </c>
      <c r="K22" s="23">
        <f>'5.3 Calc│Forecast $2017'!K22*'5.4 Calc│Escalators'!K22</f>
        <v>0.14999892758302583</v>
      </c>
      <c r="L22" s="39">
        <f t="shared" si="0"/>
        <v>0.7499946379151291</v>
      </c>
      <c r="M22" s="62"/>
      <c r="N22" s="6"/>
      <c r="O22" s="62" t="str">
        <f t="shared" si="1"/>
        <v>209</v>
      </c>
    </row>
    <row r="23" spans="1:15" x14ac:dyDescent="0.25">
      <c r="A23" s="7">
        <f>'5.0 Calc│Forecast Projects'!A23</f>
        <v>11</v>
      </c>
      <c r="B23" s="7" t="str">
        <f>'5.3 Calc│Forecast $2017'!B23</f>
        <v>Storage shed-Dandenong, Wollert &amp; Springhurst</v>
      </c>
      <c r="C23" s="33">
        <f>IF(B23="[Delete]",0,'5.3 Calc│Forecast $2017'!C23)</f>
        <v>210</v>
      </c>
      <c r="D23" s="7" t="str">
        <f>IF($L23&gt;0,IFERROR(VLOOKUP($A23,'3.0 Input│AMP'!$A$13:$F$959,COLUMN(D23)+1,FALSE),"Other"),"")</f>
        <v>Buildings</v>
      </c>
      <c r="E23" s="7" t="str">
        <f>IF($L23&gt;0,IFERROR(VLOOKUP($A23,'3.0 Input│AMP'!$A$13:$F$959,COLUMN(E23)+1,FALSE),"Non-System"),"")</f>
        <v>Non-System</v>
      </c>
      <c r="F23" s="22"/>
      <c r="G23" s="23">
        <f>'5.3 Calc│Forecast $2017'!G23*'5.4 Calc│Escalators'!G23</f>
        <v>0</v>
      </c>
      <c r="H23" s="23">
        <f>'5.3 Calc│Forecast $2017'!H23*'5.4 Calc│Escalators'!H23</f>
        <v>0.62204578925512644</v>
      </c>
      <c r="I23" s="23">
        <f>'5.3 Calc│Forecast $2017'!I23*'5.4 Calc│Escalators'!I23</f>
        <v>0.62204578925512644</v>
      </c>
      <c r="J23" s="23">
        <f>'5.3 Calc│Forecast $2017'!J23*'5.4 Calc│Escalators'!J23</f>
        <v>0.62204578925512644</v>
      </c>
      <c r="K23" s="23">
        <f>'5.3 Calc│Forecast $2017'!K23*'5.4 Calc│Escalators'!K23</f>
        <v>0</v>
      </c>
      <c r="L23" s="39">
        <f t="shared" si="0"/>
        <v>1.8661373677653792</v>
      </c>
      <c r="M23" s="62"/>
      <c r="N23" s="6"/>
      <c r="O23" s="62" t="str">
        <f t="shared" si="1"/>
        <v>210</v>
      </c>
    </row>
    <row r="24" spans="1:15" x14ac:dyDescent="0.25">
      <c r="A24" s="7">
        <f>'5.0 Calc│Forecast Projects'!A24</f>
        <v>12</v>
      </c>
      <c r="B24" s="7" t="str">
        <f>'5.3 Calc│Forecast $2017'!B24</f>
        <v>Iona CS aftercooler augmentation</v>
      </c>
      <c r="C24" s="33">
        <f>IF(B24="[Delete]",0,'5.3 Calc│Forecast $2017'!C24)</f>
        <v>211</v>
      </c>
      <c r="D24" s="7" t="str">
        <f>IF($L24&gt;0,IFERROR(VLOOKUP($A24,'3.0 Input│AMP'!$A$13:$F$959,COLUMN(D24)+1,FALSE),"Other"),"")</f>
        <v>Compressors</v>
      </c>
      <c r="E24" s="7" t="str">
        <f>IF($L24&gt;0,IFERROR(VLOOKUP($A24,'3.0 Input│AMP'!$A$13:$F$959,COLUMN(E24)+1,FALSE),"Non-System"),"")</f>
        <v>Replacement</v>
      </c>
      <c r="F24" s="22"/>
      <c r="G24" s="23">
        <f>'5.3 Calc│Forecast $2017'!G24*'5.4 Calc│Escalators'!G24</f>
        <v>0</v>
      </c>
      <c r="H24" s="23">
        <f>'5.3 Calc│Forecast $2017'!H24*'5.4 Calc│Escalators'!H24</f>
        <v>0</v>
      </c>
      <c r="I24" s="23">
        <f>'5.3 Calc│Forecast $2017'!I24*'5.4 Calc│Escalators'!I24</f>
        <v>0</v>
      </c>
      <c r="J24" s="23">
        <f>'5.3 Calc│Forecast $2017'!J24*'5.4 Calc│Escalators'!J24</f>
        <v>1.7144050284132848</v>
      </c>
      <c r="K24" s="23">
        <f>'5.3 Calc│Forecast $2017'!K24*'5.4 Calc│Escalators'!K24</f>
        <v>0</v>
      </c>
      <c r="L24" s="39">
        <f t="shared" si="0"/>
        <v>1.7144050284132848</v>
      </c>
      <c r="M24" s="62"/>
      <c r="N24" s="6"/>
      <c r="O24" s="62" t="str">
        <f t="shared" si="1"/>
        <v>211</v>
      </c>
    </row>
    <row r="25" spans="1:15" x14ac:dyDescent="0.25">
      <c r="A25" s="7">
        <f>'5.0 Calc│Forecast Projects'!A25</f>
        <v>13</v>
      </c>
      <c r="B25" s="7" t="str">
        <f>'5.3 Calc│Forecast $2017'!B25</f>
        <v>Battery replacement</v>
      </c>
      <c r="C25" s="33">
        <f>IF(B25="[Delete]",0,'5.3 Calc│Forecast $2017'!C25)</f>
        <v>212</v>
      </c>
      <c r="D25" s="7" t="str">
        <f>IF($L25&gt;0,IFERROR(VLOOKUP($A25,'3.0 Input│AMP'!$A$13:$F$959,COLUMN(D25)+1,FALSE),"Other"),"")</f>
        <v>Other</v>
      </c>
      <c r="E25" s="7" t="str">
        <f>IF($L25&gt;0,IFERROR(VLOOKUP($A25,'3.0 Input│AMP'!$A$13:$F$959,COLUMN(E25)+1,FALSE),"Non-System"),"")</f>
        <v>Replacement</v>
      </c>
      <c r="F25" s="22"/>
      <c r="G25" s="23">
        <f>'5.3 Calc│Forecast $2017'!G25*'5.4 Calc│Escalators'!G25</f>
        <v>7.2748037269372678E-2</v>
      </c>
      <c r="H25" s="23">
        <f>'5.3 Calc│Forecast $2017'!H25*'5.4 Calc│Escalators'!H25</f>
        <v>7.2748037269372678E-2</v>
      </c>
      <c r="I25" s="23">
        <f>'5.3 Calc│Forecast $2017'!I25*'5.4 Calc│Escalators'!I25</f>
        <v>7.2748037269372678E-2</v>
      </c>
      <c r="J25" s="23">
        <f>'5.3 Calc│Forecast $2017'!J25*'5.4 Calc│Escalators'!J25</f>
        <v>7.2748037269372678E-2</v>
      </c>
      <c r="K25" s="23">
        <f>'5.3 Calc│Forecast $2017'!K25*'5.4 Calc│Escalators'!K25</f>
        <v>7.2748037269372678E-2</v>
      </c>
      <c r="L25" s="39">
        <f t="shared" si="0"/>
        <v>0.36374018634686339</v>
      </c>
      <c r="M25" s="62"/>
      <c r="N25" s="6"/>
      <c r="O25" s="62" t="str">
        <f t="shared" si="1"/>
        <v>212</v>
      </c>
    </row>
    <row r="26" spans="1:15" x14ac:dyDescent="0.25">
      <c r="A26" s="7">
        <f>'5.0 Calc│Forecast Projects'!A26</f>
        <v>14</v>
      </c>
      <c r="B26" s="7" t="str">
        <f>'5.3 Calc│Forecast $2017'!B26</f>
        <v>Wollert CG Instrument Air Conversion</v>
      </c>
      <c r="C26" s="33">
        <f>IF(B26="[Delete]",0,'5.3 Calc│Forecast $2017'!C26)</f>
        <v>216</v>
      </c>
      <c r="D26" s="7" t="str">
        <f>IF($L26&gt;0,IFERROR(VLOOKUP($A26,'3.0 Input│AMP'!$A$13:$F$959,COLUMN(D26)+1,FALSE),"Other"),"")</f>
        <v>City Gates &amp; Field Regs</v>
      </c>
      <c r="E26" s="7" t="str">
        <f>IF($L26&gt;0,IFERROR(VLOOKUP($A26,'3.0 Input│AMP'!$A$13:$F$959,COLUMN(E26)+1,FALSE),"Non-System"),"")</f>
        <v>Replacement</v>
      </c>
      <c r="F26" s="22"/>
      <c r="G26" s="23">
        <f>'5.3 Calc│Forecast $2017'!G26*'5.4 Calc│Escalators'!G26</f>
        <v>0</v>
      </c>
      <c r="H26" s="23">
        <f>'5.3 Calc│Forecast $2017'!H26*'5.4 Calc│Escalators'!H26</f>
        <v>0</v>
      </c>
      <c r="I26" s="23">
        <f>'5.3 Calc│Forecast $2017'!I26*'5.4 Calc│Escalators'!I26</f>
        <v>0</v>
      </c>
      <c r="J26" s="23">
        <f>'5.3 Calc│Forecast $2017'!J26*'5.4 Calc│Escalators'!J26</f>
        <v>0.5219230481734316</v>
      </c>
      <c r="K26" s="23">
        <f>'5.3 Calc│Forecast $2017'!K26*'5.4 Calc│Escalators'!K26</f>
        <v>0</v>
      </c>
      <c r="L26" s="39">
        <f t="shared" si="0"/>
        <v>0.5219230481734316</v>
      </c>
      <c r="M26" s="62"/>
      <c r="N26" s="6"/>
      <c r="O26" s="62" t="str">
        <f t="shared" si="1"/>
        <v>216</v>
      </c>
    </row>
    <row r="27" spans="1:15" x14ac:dyDescent="0.25">
      <c r="A27" s="7">
        <f>'5.0 Calc│Forecast Projects'!A27</f>
        <v>15</v>
      </c>
      <c r="B27" s="7" t="str">
        <f>'5.3 Calc│Forecast $2017'!B27</f>
        <v>Pit installation on LV03 bypass valves on T33</v>
      </c>
      <c r="C27" s="33">
        <f>IF(B27="[Delete]",0,'5.3 Calc│Forecast $2017'!C27)</f>
        <v>220</v>
      </c>
      <c r="D27" s="7" t="str">
        <f>IF($L27&gt;0,IFERROR(VLOOKUP($A27,'3.0 Input│AMP'!$A$13:$F$959,COLUMN(D27)+1,FALSE),"Other"),"")</f>
        <v>Pipelines</v>
      </c>
      <c r="E27" s="7" t="str">
        <f>IF($L27&gt;0,IFERROR(VLOOKUP($A27,'3.0 Input│AMP'!$A$13:$F$959,COLUMN(E27)+1,FALSE),"Non-System"),"")</f>
        <v>Replacement</v>
      </c>
      <c r="F27" s="22"/>
      <c r="G27" s="23">
        <f>'5.3 Calc│Forecast $2017'!G27*'5.4 Calc│Escalators'!G27</f>
        <v>0</v>
      </c>
      <c r="H27" s="23">
        <f>'5.3 Calc│Forecast $2017'!H27*'5.4 Calc│Escalators'!H27</f>
        <v>0</v>
      </c>
      <c r="I27" s="23">
        <f>'5.3 Calc│Forecast $2017'!I27*'5.4 Calc│Escalators'!I27</f>
        <v>0.23895287822878228</v>
      </c>
      <c r="J27" s="23">
        <f>'5.3 Calc│Forecast $2017'!J27*'5.4 Calc│Escalators'!J27</f>
        <v>0</v>
      </c>
      <c r="K27" s="23">
        <f>'5.3 Calc│Forecast $2017'!K27*'5.4 Calc│Escalators'!K27</f>
        <v>0</v>
      </c>
      <c r="L27" s="39">
        <f t="shared" si="0"/>
        <v>0.23895287822878228</v>
      </c>
      <c r="M27" s="62"/>
      <c r="N27" s="6"/>
      <c r="O27" s="62" t="str">
        <f t="shared" si="1"/>
        <v>220</v>
      </c>
    </row>
    <row r="28" spans="1:15" x14ac:dyDescent="0.25">
      <c r="A28" s="7">
        <f>'5.0 Calc│Forecast Projects'!A28</f>
        <v>16</v>
      </c>
      <c r="B28" s="7" t="str">
        <f>'5.3 Calc│Forecast $2017'!B28</f>
        <v>Dandenong water supply &amp; fire main modification</v>
      </c>
      <c r="C28" s="33">
        <f>IF(B28="[Delete]",0,'5.3 Calc│Forecast $2017'!C28)</f>
        <v>223</v>
      </c>
      <c r="D28" s="7" t="str">
        <f>IF($L28&gt;0,IFERROR(VLOOKUP($A28,'3.0 Input│AMP'!$A$13:$F$959,COLUMN(D28)+1,FALSE),"Other"),"")</f>
        <v>Buildings</v>
      </c>
      <c r="E28" s="7" t="str">
        <f>IF($L28&gt;0,IFERROR(VLOOKUP($A28,'3.0 Input│AMP'!$A$13:$F$959,COLUMN(E28)+1,FALSE),"Non-System"),"")</f>
        <v>Non-System</v>
      </c>
      <c r="F28" s="22"/>
      <c r="G28" s="23">
        <f>'5.3 Calc│Forecast $2017'!G28*'5.4 Calc│Escalators'!G28</f>
        <v>0.31082624222172839</v>
      </c>
      <c r="H28" s="23">
        <f>'5.3 Calc│Forecast $2017'!H28*'5.4 Calc│Escalators'!H28</f>
        <v>0</v>
      </c>
      <c r="I28" s="23">
        <f>'5.3 Calc│Forecast $2017'!I28*'5.4 Calc│Escalators'!I28</f>
        <v>0</v>
      </c>
      <c r="J28" s="23">
        <f>'5.3 Calc│Forecast $2017'!J28*'5.4 Calc│Escalators'!J28</f>
        <v>0</v>
      </c>
      <c r="K28" s="23">
        <f>'5.3 Calc│Forecast $2017'!K28*'5.4 Calc│Escalators'!K28</f>
        <v>0</v>
      </c>
      <c r="L28" s="39">
        <f t="shared" si="0"/>
        <v>0.31082624222172839</v>
      </c>
      <c r="M28" s="62"/>
      <c r="N28" s="6"/>
      <c r="O28" s="62" t="str">
        <f t="shared" si="1"/>
        <v>223</v>
      </c>
    </row>
    <row r="29" spans="1:15" x14ac:dyDescent="0.25">
      <c r="A29" s="7">
        <f>'5.0 Calc│Forecast Projects'!A29</f>
        <v>17</v>
      </c>
      <c r="B29" s="7" t="str">
        <f>'5.3 Calc│Forecast $2017'!B29</f>
        <v>Culcairn Injection Gas Quality equipment</v>
      </c>
      <c r="C29" s="33">
        <f>IF(B29="[Delete]",0,'5.3 Calc│Forecast $2017'!C29)</f>
        <v>224</v>
      </c>
      <c r="D29" s="7" t="str">
        <f>IF($L29&gt;0,IFERROR(VLOOKUP($A29,'3.0 Input│AMP'!$A$13:$F$959,COLUMN(D29)+1,FALSE),"Other"),"")</f>
        <v>Gas Quality</v>
      </c>
      <c r="E29" s="7" t="str">
        <f>IF($L29&gt;0,IFERROR(VLOOKUP($A29,'3.0 Input│AMP'!$A$13:$F$959,COLUMN(E29)+1,FALSE),"Non-System"),"")</f>
        <v>Replacement</v>
      </c>
      <c r="F29" s="22"/>
      <c r="G29" s="23">
        <f>'5.3 Calc│Forecast $2017'!G29*'5.4 Calc│Escalators'!G29</f>
        <v>1.0081029232472323</v>
      </c>
      <c r="H29" s="23">
        <f>'5.3 Calc│Forecast $2017'!H29*'5.4 Calc│Escalators'!H29</f>
        <v>0</v>
      </c>
      <c r="I29" s="23">
        <f>'5.3 Calc│Forecast $2017'!I29*'5.4 Calc│Escalators'!I29</f>
        <v>0</v>
      </c>
      <c r="J29" s="23">
        <f>'5.3 Calc│Forecast $2017'!J29*'5.4 Calc│Escalators'!J29</f>
        <v>0</v>
      </c>
      <c r="K29" s="23">
        <f>'5.3 Calc│Forecast $2017'!K29*'5.4 Calc│Escalators'!K29</f>
        <v>0</v>
      </c>
      <c r="L29" s="39">
        <f t="shared" si="0"/>
        <v>1.0081029232472323</v>
      </c>
      <c r="M29" s="62"/>
      <c r="N29" s="6"/>
      <c r="O29" s="62" t="str">
        <f t="shared" si="1"/>
        <v>224</v>
      </c>
    </row>
    <row r="30" spans="1:15" x14ac:dyDescent="0.25">
      <c r="A30" s="7">
        <f>'5.0 Calc│Forecast Projects'!A30</f>
        <v>18</v>
      </c>
      <c r="B30" s="7" t="str">
        <f>'5.3 Calc│Forecast $2017'!B30</f>
        <v>Positioner Replacement</v>
      </c>
      <c r="C30" s="33">
        <f>IF(B30="[Delete]",0,'5.3 Calc│Forecast $2017'!C30)</f>
        <v>225</v>
      </c>
      <c r="D30" s="7" t="str">
        <f>IF($L30&gt;0,IFERROR(VLOOKUP($A30,'3.0 Input│AMP'!$A$13:$F$959,COLUMN(D30)+1,FALSE),"Other"),"")</f>
        <v>Other</v>
      </c>
      <c r="E30" s="7" t="str">
        <f>IF($L30&gt;0,IFERROR(VLOOKUP($A30,'3.0 Input│AMP'!$A$13:$F$959,COLUMN(E30)+1,FALSE),"Non-System"),"")</f>
        <v>Replacement</v>
      </c>
      <c r="F30" s="22"/>
      <c r="G30" s="23">
        <f>'5.3 Calc│Forecast $2017'!G30*'5.4 Calc│Escalators'!G30</f>
        <v>0.10505290140221399</v>
      </c>
      <c r="H30" s="23">
        <f>'5.3 Calc│Forecast $2017'!H30*'5.4 Calc│Escalators'!H30</f>
        <v>0.10505290140221399</v>
      </c>
      <c r="I30" s="23">
        <f>'5.3 Calc│Forecast $2017'!I30*'5.4 Calc│Escalators'!I30</f>
        <v>0.10505290140221399</v>
      </c>
      <c r="J30" s="23">
        <f>'5.3 Calc│Forecast $2017'!J30*'5.4 Calc│Escalators'!J30</f>
        <v>0.10505290140221399</v>
      </c>
      <c r="K30" s="23">
        <f>'5.3 Calc│Forecast $2017'!K30*'5.4 Calc│Escalators'!K30</f>
        <v>0.10505290140221399</v>
      </c>
      <c r="L30" s="39">
        <f t="shared" si="0"/>
        <v>0.52526450701106997</v>
      </c>
      <c r="M30" s="62"/>
      <c r="N30" s="6"/>
      <c r="O30" s="62" t="str">
        <f t="shared" si="1"/>
        <v>225</v>
      </c>
    </row>
    <row r="31" spans="1:15" x14ac:dyDescent="0.25">
      <c r="A31" s="7">
        <f>'5.0 Calc│Forecast Projects'!A31</f>
        <v>19</v>
      </c>
      <c r="B31" s="7" t="str">
        <f>'5.3 Calc│Forecast $2017'!B31</f>
        <v>VTS Safety Management Study aerial photography</v>
      </c>
      <c r="C31" s="33">
        <f>IF(B31="[Delete]",0,'5.3 Calc│Forecast $2017'!C31)</f>
        <v>227</v>
      </c>
      <c r="D31" s="7" t="str">
        <f>IF($L31&gt;0,IFERROR(VLOOKUP($A31,'3.0 Input│AMP'!$A$13:$F$959,COLUMN(D31)+1,FALSE),"Other"),"")</f>
        <v>Other</v>
      </c>
      <c r="E31" s="7" t="str">
        <f>IF($L31&gt;0,IFERROR(VLOOKUP($A31,'3.0 Input│AMP'!$A$13:$F$959,COLUMN(E31)+1,FALSE),"Non-System"),"")</f>
        <v>Replacement</v>
      </c>
      <c r="F31" s="22"/>
      <c r="G31" s="23">
        <f>'5.3 Calc│Forecast $2017'!G31*'5.4 Calc│Escalators'!G31</f>
        <v>0.16816143315923934</v>
      </c>
      <c r="H31" s="23">
        <f>'5.3 Calc│Forecast $2017'!H31*'5.4 Calc│Escalators'!H31</f>
        <v>2.8780685381776896E-3</v>
      </c>
      <c r="I31" s="23">
        <f>'5.3 Calc│Forecast $2017'!I31*'5.4 Calc│Escalators'!I31</f>
        <v>0</v>
      </c>
      <c r="J31" s="23">
        <f>'5.3 Calc│Forecast $2017'!J31*'5.4 Calc│Escalators'!J31</f>
        <v>0</v>
      </c>
      <c r="K31" s="23">
        <f>'5.3 Calc│Forecast $2017'!K31*'5.4 Calc│Escalators'!K31</f>
        <v>0</v>
      </c>
      <c r="L31" s="39">
        <f t="shared" si="0"/>
        <v>0.17103950169741702</v>
      </c>
      <c r="M31" s="62"/>
      <c r="N31" s="6"/>
      <c r="O31" s="62" t="str">
        <f t="shared" si="1"/>
        <v>227</v>
      </c>
    </row>
    <row r="32" spans="1:15" x14ac:dyDescent="0.25">
      <c r="A32" s="7">
        <f>'5.0 Calc│Forecast Projects'!A32</f>
        <v>20</v>
      </c>
      <c r="B32" s="7" t="str">
        <f>'5.3 Calc│Forecast $2017'!B32</f>
        <v>BLP Safety Measures for High Consequence areas-(urban growth, fracture control)</v>
      </c>
      <c r="C32" s="33" t="str">
        <f>IF(B32="[Delete]",0,'5.3 Calc│Forecast $2017'!C32)</f>
        <v>230b</v>
      </c>
      <c r="D32" s="7" t="str">
        <f>IF($L32&gt;0,IFERROR(VLOOKUP($A32,'3.0 Input│AMP'!$A$13:$F$959,COLUMN(D32)+1,FALSE),"Other"),"")</f>
        <v>Pipelines</v>
      </c>
      <c r="E32" s="7" t="str">
        <f>IF($L32&gt;0,IFERROR(VLOOKUP($A32,'3.0 Input│AMP'!$A$13:$F$959,COLUMN(E32)+1,FALSE),"Non-System"),"")</f>
        <v>Replacement</v>
      </c>
      <c r="F32" s="22"/>
      <c r="G32" s="23">
        <f>'5.3 Calc│Forecast $2017'!G32*'5.4 Calc│Escalators'!G32</f>
        <v>0</v>
      </c>
      <c r="H32" s="23">
        <f>'5.3 Calc│Forecast $2017'!H32*'5.4 Calc│Escalators'!H32</f>
        <v>2.579357933579336</v>
      </c>
      <c r="I32" s="23">
        <f>'5.3 Calc│Forecast $2017'!I32*'5.4 Calc│Escalators'!I32</f>
        <v>0</v>
      </c>
      <c r="J32" s="23">
        <f>'5.3 Calc│Forecast $2017'!J32*'5.4 Calc│Escalators'!J32</f>
        <v>0</v>
      </c>
      <c r="K32" s="23">
        <f>'5.3 Calc│Forecast $2017'!K32*'5.4 Calc│Escalators'!K32</f>
        <v>1.9345184501845021</v>
      </c>
      <c r="L32" s="39">
        <f t="shared" si="0"/>
        <v>4.5138763837638383</v>
      </c>
      <c r="M32" s="62"/>
      <c r="N32" s="6"/>
      <c r="O32" s="62" t="str">
        <f t="shared" si="1"/>
        <v>230</v>
      </c>
    </row>
    <row r="33" spans="1:15" x14ac:dyDescent="0.25">
      <c r="A33" s="7">
        <f>'5.0 Calc│Forecast Projects'!A33</f>
        <v>21</v>
      </c>
      <c r="B33" s="7" t="str">
        <f>'5.3 Calc│Forecast $2017'!B33</f>
        <v>WOP Safety Measures for High Consequence areas-(urban growth, fracture control)</v>
      </c>
      <c r="C33" s="33" t="str">
        <f>IF(B33="[Delete]",0,'5.3 Calc│Forecast $2017'!C33)</f>
        <v>230c</v>
      </c>
      <c r="D33" s="7" t="str">
        <f>IF($L33&gt;0,IFERROR(VLOOKUP($A33,'3.0 Input│AMP'!$A$13:$F$959,COLUMN(D33)+1,FALSE),"Other"),"")</f>
        <v>Pipelines</v>
      </c>
      <c r="E33" s="7" t="str">
        <f>IF($L33&gt;0,IFERROR(VLOOKUP($A33,'3.0 Input│AMP'!$A$13:$F$959,COLUMN(E33)+1,FALSE),"Non-System"),"")</f>
        <v>Replacement</v>
      </c>
      <c r="F33" s="22"/>
      <c r="G33" s="23">
        <f>'5.3 Calc│Forecast $2017'!G33*'5.4 Calc│Escalators'!G33</f>
        <v>1.1592619926199261</v>
      </c>
      <c r="H33" s="23">
        <f>'5.3 Calc│Forecast $2017'!H33*'5.4 Calc│Escalators'!H33</f>
        <v>0</v>
      </c>
      <c r="I33" s="23">
        <f>'5.3 Calc│Forecast $2017'!I33*'5.4 Calc│Escalators'!I33</f>
        <v>0</v>
      </c>
      <c r="J33" s="23">
        <f>'5.3 Calc│Forecast $2017'!J33*'5.4 Calc│Escalators'!J33</f>
        <v>0</v>
      </c>
      <c r="K33" s="23">
        <f>'5.3 Calc│Forecast $2017'!K33*'5.4 Calc│Escalators'!K33</f>
        <v>0</v>
      </c>
      <c r="L33" s="39">
        <f t="shared" si="0"/>
        <v>1.1592619926199261</v>
      </c>
      <c r="M33" s="62"/>
      <c r="N33" s="6"/>
      <c r="O33" s="62" t="str">
        <f t="shared" si="1"/>
        <v>230</v>
      </c>
    </row>
    <row r="34" spans="1:15" x14ac:dyDescent="0.25">
      <c r="A34" s="7">
        <f>'5.0 Calc│Forecast Projects'!A34</f>
        <v>22</v>
      </c>
      <c r="B34" s="7" t="str">
        <f>'5.3 Calc│Forecast $2017'!B34</f>
        <v>ILP Safety Measures for High Consequence areas-(urban growth, fracture control)</v>
      </c>
      <c r="C34" s="33" t="str">
        <f>IF(B34="[Delete]",0,'5.3 Calc│Forecast $2017'!C34)</f>
        <v>230e</v>
      </c>
      <c r="D34" s="7" t="str">
        <f>IF($L34&gt;0,IFERROR(VLOOKUP($A34,'3.0 Input│AMP'!$A$13:$F$959,COLUMN(D34)+1,FALSE),"Other"),"")</f>
        <v>Pipelines</v>
      </c>
      <c r="E34" s="7" t="str">
        <f>IF($L34&gt;0,IFERROR(VLOOKUP($A34,'3.0 Input│AMP'!$A$13:$F$959,COLUMN(E34)+1,FALSE),"Non-System"),"")</f>
        <v>Replacement</v>
      </c>
      <c r="F34" s="22"/>
      <c r="G34" s="23">
        <f>'5.3 Calc│Forecast $2017'!G34*'5.4 Calc│Escalators'!G34</f>
        <v>2.7947143099631002E-2</v>
      </c>
      <c r="H34" s="23">
        <f>'5.3 Calc│Forecast $2017'!H34*'5.4 Calc│Escalators'!H34</f>
        <v>2.9040851586715873E-2</v>
      </c>
      <c r="I34" s="23">
        <f>'5.3 Calc│Forecast $2017'!I34*'5.4 Calc│Escalators'!I34</f>
        <v>0</v>
      </c>
      <c r="J34" s="23">
        <f>'5.3 Calc│Forecast $2017'!J34*'5.4 Calc│Escalators'!J34</f>
        <v>0</v>
      </c>
      <c r="K34" s="23">
        <f>'5.3 Calc│Forecast $2017'!K34*'5.4 Calc│Escalators'!K34</f>
        <v>0</v>
      </c>
      <c r="L34" s="39">
        <f t="shared" si="0"/>
        <v>5.6987994686346875E-2</v>
      </c>
      <c r="M34" s="62"/>
      <c r="N34" s="6"/>
      <c r="O34" s="62" t="str">
        <f t="shared" si="1"/>
        <v>230</v>
      </c>
    </row>
    <row r="35" spans="1:15" x14ac:dyDescent="0.25">
      <c r="A35" s="7">
        <f>'5.0 Calc│Forecast Projects'!A35</f>
        <v>23</v>
      </c>
      <c r="B35" s="7" t="str">
        <f>'5.3 Calc│Forecast $2017'!B35</f>
        <v>Turbine Overhauls</v>
      </c>
      <c r="C35" s="33">
        <f>IF(B35="[Delete]",0,'5.3 Calc│Forecast $2017'!C35)</f>
        <v>235</v>
      </c>
      <c r="D35" s="7" t="str">
        <f>IF($L35&gt;0,IFERROR(VLOOKUP($A35,'3.0 Input│AMP'!$A$13:$F$959,COLUMN(D35)+1,FALSE),"Other"),"")</f>
        <v>Compressors</v>
      </c>
      <c r="E35" s="7" t="str">
        <f>IF($L35&gt;0,IFERROR(VLOOKUP($A35,'3.0 Input│AMP'!$A$13:$F$959,COLUMN(E35)+1,FALSE),"Non-System"),"")</f>
        <v>Replacement</v>
      </c>
      <c r="F35" s="22"/>
      <c r="G35" s="23">
        <f>'5.3 Calc│Forecast $2017'!G35*'5.4 Calc│Escalators'!G35</f>
        <v>0</v>
      </c>
      <c r="H35" s="23">
        <f>'5.3 Calc│Forecast $2017'!H35*'5.4 Calc│Escalators'!H35</f>
        <v>0</v>
      </c>
      <c r="I35" s="23">
        <f>'5.3 Calc│Forecast $2017'!I35*'5.4 Calc│Escalators'!I35</f>
        <v>0</v>
      </c>
      <c r="J35" s="23">
        <f>'5.3 Calc│Forecast $2017'!J35*'5.4 Calc│Escalators'!J35</f>
        <v>1.0398109999432299</v>
      </c>
      <c r="K35" s="23">
        <f>'5.3 Calc│Forecast $2017'!K35*'5.4 Calc│Escalators'!K35</f>
        <v>3.7203990347431173</v>
      </c>
      <c r="L35" s="39">
        <f t="shared" si="0"/>
        <v>4.760210034686347</v>
      </c>
      <c r="M35" s="62"/>
      <c r="N35" s="6"/>
      <c r="O35" s="62" t="str">
        <f t="shared" si="1"/>
        <v>235</v>
      </c>
    </row>
    <row r="36" spans="1:15" x14ac:dyDescent="0.25">
      <c r="A36" s="7">
        <f>'5.0 Calc│Forecast Projects'!A36</f>
        <v>24</v>
      </c>
      <c r="B36" s="7" t="str">
        <f>'5.3 Calc│Forecast $2017'!B36</f>
        <v>Iona CS Automation replacement</v>
      </c>
      <c r="C36" s="33">
        <f>IF(B36="[Delete]",0,'5.3 Calc│Forecast $2017'!C36)</f>
        <v>236</v>
      </c>
      <c r="D36" s="7" t="str">
        <f>IF($L36&gt;0,IFERROR(VLOOKUP($A36,'3.0 Input│AMP'!$A$13:$F$959,COLUMN(D36)+1,FALSE),"Other"),"")</f>
        <v>Compressors</v>
      </c>
      <c r="E36" s="7" t="str">
        <f>IF($L36&gt;0,IFERROR(VLOOKUP($A36,'3.0 Input│AMP'!$A$13:$F$959,COLUMN(E36)+1,FALSE),"Non-System"),"")</f>
        <v>Replacement</v>
      </c>
      <c r="F36" s="22"/>
      <c r="G36" s="23">
        <f>'5.3 Calc│Forecast $2017'!G36*'5.4 Calc│Escalators'!G36</f>
        <v>0</v>
      </c>
      <c r="H36" s="23">
        <f>'5.3 Calc│Forecast $2017'!H36*'5.4 Calc│Escalators'!H36</f>
        <v>0</v>
      </c>
      <c r="I36" s="23">
        <f>'5.3 Calc│Forecast $2017'!I36*'5.4 Calc│Escalators'!I36</f>
        <v>1.2145458928782291</v>
      </c>
      <c r="J36" s="23">
        <f>'5.3 Calc│Forecast $2017'!J36*'5.4 Calc│Escalators'!J36</f>
        <v>0</v>
      </c>
      <c r="K36" s="23">
        <f>'5.3 Calc│Forecast $2017'!K36*'5.4 Calc│Escalators'!K36</f>
        <v>0</v>
      </c>
      <c r="L36" s="39">
        <f t="shared" si="0"/>
        <v>1.2145458928782291</v>
      </c>
      <c r="M36" s="62"/>
      <c r="N36" s="6"/>
      <c r="O36" s="62" t="str">
        <f t="shared" si="1"/>
        <v>236</v>
      </c>
    </row>
    <row r="37" spans="1:15" x14ac:dyDescent="0.25">
      <c r="A37" s="7">
        <f>'5.0 Calc│Forecast Projects'!A37</f>
        <v>25</v>
      </c>
      <c r="B37" s="7" t="str">
        <f>'5.3 Calc│Forecast $2017'!B37</f>
        <v>GCS Control Room and Unit Enclosure 1,2,3&amp;4 Fire Suppression System</v>
      </c>
      <c r="C37" s="33" t="str">
        <f>IF(B37="[Delete]",0,'5.3 Calc│Forecast $2017'!C37)</f>
        <v>237a</v>
      </c>
      <c r="D37" s="7" t="str">
        <f>IF($L37&gt;0,IFERROR(VLOOKUP($A37,'3.0 Input│AMP'!$A$13:$F$959,COLUMN(D37)+1,FALSE),"Other"),"")</f>
        <v>Compressors</v>
      </c>
      <c r="E37" s="7" t="str">
        <f>IF($L37&gt;0,IFERROR(VLOOKUP($A37,'3.0 Input│AMP'!$A$13:$F$959,COLUMN(E37)+1,FALSE),"Non-System"),"")</f>
        <v>Replacement</v>
      </c>
      <c r="F37" s="22"/>
      <c r="G37" s="23">
        <f>'5.3 Calc│Forecast $2017'!G37*'5.4 Calc│Escalators'!G37</f>
        <v>0.27797337534188188</v>
      </c>
      <c r="H37" s="23">
        <f>'5.3 Calc│Forecast $2017'!H37*'5.4 Calc│Escalators'!H37</f>
        <v>0</v>
      </c>
      <c r="I37" s="23">
        <f>'5.3 Calc│Forecast $2017'!I37*'5.4 Calc│Escalators'!I37</f>
        <v>0</v>
      </c>
      <c r="J37" s="23">
        <f>'5.3 Calc│Forecast $2017'!J37*'5.4 Calc│Escalators'!J37</f>
        <v>0</v>
      </c>
      <c r="K37" s="23">
        <f>'5.3 Calc│Forecast $2017'!K37*'5.4 Calc│Escalators'!K37</f>
        <v>0</v>
      </c>
      <c r="L37" s="39">
        <f t="shared" si="0"/>
        <v>0.27797337534188188</v>
      </c>
      <c r="M37" s="62"/>
      <c r="N37" s="6"/>
      <c r="O37" s="62" t="str">
        <f t="shared" si="1"/>
        <v>237</v>
      </c>
    </row>
    <row r="38" spans="1:15" x14ac:dyDescent="0.25">
      <c r="A38" s="7">
        <f>'5.0 Calc│Forecast Projects'!A38</f>
        <v>26</v>
      </c>
      <c r="B38" s="7" t="str">
        <f>'5.3 Calc│Forecast $2017'!B38</f>
        <v>BCS MCC Room Fire Suppression System</v>
      </c>
      <c r="C38" s="33" t="str">
        <f>IF(B38="[Delete]",0,'5.3 Calc│Forecast $2017'!C38)</f>
        <v>237b</v>
      </c>
      <c r="D38" s="7" t="str">
        <f>IF($L38&gt;0,IFERROR(VLOOKUP($A38,'3.0 Input│AMP'!$A$13:$F$959,COLUMN(D38)+1,FALSE),"Other"),"")</f>
        <v>Compressors</v>
      </c>
      <c r="E38" s="7" t="str">
        <f>IF($L38&gt;0,IFERROR(VLOOKUP($A38,'3.0 Input│AMP'!$A$13:$F$959,COLUMN(E38)+1,FALSE),"Non-System"),"")</f>
        <v>Replacement</v>
      </c>
      <c r="F38" s="22"/>
      <c r="G38" s="23">
        <f>'5.3 Calc│Forecast $2017'!G38*'5.4 Calc│Escalators'!G38</f>
        <v>0</v>
      </c>
      <c r="H38" s="23">
        <f>'5.3 Calc│Forecast $2017'!H38*'5.4 Calc│Escalators'!H38</f>
        <v>0</v>
      </c>
      <c r="I38" s="23">
        <f>'5.3 Calc│Forecast $2017'!I38*'5.4 Calc│Escalators'!I38</f>
        <v>0.27797337534188188</v>
      </c>
      <c r="J38" s="23">
        <f>'5.3 Calc│Forecast $2017'!J38*'5.4 Calc│Escalators'!J38</f>
        <v>0</v>
      </c>
      <c r="K38" s="23">
        <f>'5.3 Calc│Forecast $2017'!K38*'5.4 Calc│Escalators'!K38</f>
        <v>0</v>
      </c>
      <c r="L38" s="39">
        <f t="shared" si="0"/>
        <v>0.27797337534188188</v>
      </c>
      <c r="M38" s="62"/>
      <c r="N38" s="6"/>
      <c r="O38" s="62" t="str">
        <f t="shared" si="1"/>
        <v>237</v>
      </c>
    </row>
    <row r="39" spans="1:15" x14ac:dyDescent="0.25">
      <c r="A39" s="7">
        <f>'5.0 Calc│Forecast Projects'!A39</f>
        <v>27</v>
      </c>
      <c r="B39" s="7" t="str">
        <f>'5.3 Calc│Forecast $2017'!B39</f>
        <v>Iona CS Control Room and Unit Enclosure Fire Suppression System</v>
      </c>
      <c r="C39" s="33" t="str">
        <f>IF(B39="[Delete]",0,'5.3 Calc│Forecast $2017'!C39)</f>
        <v>237d</v>
      </c>
      <c r="D39" s="7" t="str">
        <f>IF($L39&gt;0,IFERROR(VLOOKUP($A39,'3.0 Input│AMP'!$A$13:$F$959,COLUMN(D39)+1,FALSE),"Other"),"")</f>
        <v>Compressors</v>
      </c>
      <c r="E39" s="7" t="str">
        <f>IF($L39&gt;0,IFERROR(VLOOKUP($A39,'3.0 Input│AMP'!$A$13:$F$959,COLUMN(E39)+1,FALSE),"Non-System"),"")</f>
        <v>Replacement</v>
      </c>
      <c r="F39" s="22"/>
      <c r="G39" s="23">
        <f>'5.3 Calc│Forecast $2017'!G39*'5.4 Calc│Escalators'!G39</f>
        <v>0</v>
      </c>
      <c r="H39" s="23">
        <f>'5.3 Calc│Forecast $2017'!H39*'5.4 Calc│Escalators'!H39</f>
        <v>0</v>
      </c>
      <c r="I39" s="23">
        <f>'5.3 Calc│Forecast $2017'!I39*'5.4 Calc│Escalators'!I39</f>
        <v>0</v>
      </c>
      <c r="J39" s="23">
        <f>'5.3 Calc│Forecast $2017'!J39*'5.4 Calc│Escalators'!J39</f>
        <v>0.27797337534188188</v>
      </c>
      <c r="K39" s="23">
        <f>'5.3 Calc│Forecast $2017'!K39*'5.4 Calc│Escalators'!K39</f>
        <v>0</v>
      </c>
      <c r="L39" s="39">
        <f t="shared" si="0"/>
        <v>0.27797337534188188</v>
      </c>
      <c r="M39" s="62"/>
      <c r="N39" s="6"/>
      <c r="O39" s="62" t="str">
        <f t="shared" si="1"/>
        <v>237</v>
      </c>
    </row>
    <row r="40" spans="1:15" x14ac:dyDescent="0.25">
      <c r="A40" s="7">
        <f>'5.0 Calc│Forecast Projects'!A40</f>
        <v>28</v>
      </c>
      <c r="B40" s="7" t="str">
        <f>'5.3 Calc│Forecast $2017'!B40</f>
        <v>Lara City Gate Control Hut Fire Suppression System</v>
      </c>
      <c r="C40" s="33" t="str">
        <f>IF(B40="[Delete]",0,'5.3 Calc│Forecast $2017'!C40)</f>
        <v>237e</v>
      </c>
      <c r="D40" s="7" t="str">
        <f>IF($L40&gt;0,IFERROR(VLOOKUP($A40,'3.0 Input│AMP'!$A$13:$F$959,COLUMN(D40)+1,FALSE),"Other"),"")</f>
        <v>City Gates &amp; Field Regs</v>
      </c>
      <c r="E40" s="7" t="str">
        <f>IF($L40&gt;0,IFERROR(VLOOKUP($A40,'3.0 Input│AMP'!$A$13:$F$959,COLUMN(E40)+1,FALSE),"Non-System"),"")</f>
        <v>Replacement</v>
      </c>
      <c r="F40" s="22"/>
      <c r="G40" s="23">
        <f>'5.3 Calc│Forecast $2017'!G40*'5.4 Calc│Escalators'!G40</f>
        <v>0</v>
      </c>
      <c r="H40" s="23">
        <f>'5.3 Calc│Forecast $2017'!H40*'5.4 Calc│Escalators'!H40</f>
        <v>0</v>
      </c>
      <c r="I40" s="23">
        <f>'5.3 Calc│Forecast $2017'!I40*'5.4 Calc│Escalators'!I40</f>
        <v>0</v>
      </c>
      <c r="J40" s="23">
        <f>'5.3 Calc│Forecast $2017'!J40*'5.4 Calc│Escalators'!J40</f>
        <v>0</v>
      </c>
      <c r="K40" s="23">
        <f>'5.3 Calc│Forecast $2017'!K40*'5.4 Calc│Escalators'!K40</f>
        <v>8.4877366516605157E-2</v>
      </c>
      <c r="L40" s="39">
        <f t="shared" si="0"/>
        <v>8.4877366516605157E-2</v>
      </c>
      <c r="M40" s="62"/>
      <c r="N40" s="6"/>
      <c r="O40" s="62" t="str">
        <f t="shared" si="1"/>
        <v>237</v>
      </c>
    </row>
    <row r="41" spans="1:15" x14ac:dyDescent="0.25">
      <c r="A41" s="7">
        <f>'5.0 Calc│Forecast Projects'!A41</f>
        <v>29</v>
      </c>
      <c r="B41" s="7" t="str">
        <f>'5.3 Calc│Forecast $2017'!B41</f>
        <v>BCS Control Room Fire Suppression System</v>
      </c>
      <c r="C41" s="33" t="str">
        <f>IF(B41="[Delete]",0,'5.3 Calc│Forecast $2017'!C41)</f>
        <v>237f</v>
      </c>
      <c r="D41" s="7" t="str">
        <f>IF($L41&gt;0,IFERROR(VLOOKUP($A41,'3.0 Input│AMP'!$A$13:$F$959,COLUMN(D41)+1,FALSE),"Other"),"")</f>
        <v>Compressors</v>
      </c>
      <c r="E41" s="7" t="str">
        <f>IF($L41&gt;0,IFERROR(VLOOKUP($A41,'3.0 Input│AMP'!$A$13:$F$959,COLUMN(E41)+1,FALSE),"Non-System"),"")</f>
        <v>Non-System</v>
      </c>
      <c r="F41" s="22"/>
      <c r="G41" s="23">
        <f>'5.3 Calc│Forecast $2017'!G41*'5.4 Calc│Escalators'!G41</f>
        <v>0</v>
      </c>
      <c r="H41" s="23">
        <f>'5.3 Calc│Forecast $2017'!H41*'5.4 Calc│Escalators'!H41</f>
        <v>0</v>
      </c>
      <c r="I41" s="23">
        <f>'5.3 Calc│Forecast $2017'!I41*'5.4 Calc│Escalators'!I41</f>
        <v>0</v>
      </c>
      <c r="J41" s="23">
        <f>'5.3 Calc│Forecast $2017'!J41*'5.4 Calc│Escalators'!J41</f>
        <v>0</v>
      </c>
      <c r="K41" s="23">
        <f>'5.3 Calc│Forecast $2017'!K41*'5.4 Calc│Escalators'!K41</f>
        <v>8.4877366516605157E-2</v>
      </c>
      <c r="L41" s="39">
        <f t="shared" si="0"/>
        <v>8.4877366516605157E-2</v>
      </c>
      <c r="M41" s="62"/>
      <c r="N41" s="6"/>
      <c r="O41" s="62" t="str">
        <f t="shared" si="1"/>
        <v>237</v>
      </c>
    </row>
    <row r="42" spans="1:15" x14ac:dyDescent="0.25">
      <c r="A42" s="7">
        <f>'5.0 Calc│Forecast Projects'!A42</f>
        <v>30</v>
      </c>
      <c r="B42" s="7" t="str">
        <f>'5.3 Calc│Forecast $2017'!B42</f>
        <v>Emergency- BA escape sets</v>
      </c>
      <c r="C42" s="33" t="str">
        <f>IF(B42="[Delete]",0,'5.3 Calc│Forecast $2017'!C42)</f>
        <v>239a</v>
      </c>
      <c r="D42" s="7" t="str">
        <f>IF($L42&gt;0,IFERROR(VLOOKUP($A42,'3.0 Input│AMP'!$A$13:$F$959,COLUMN(D42)+1,FALSE),"Other"),"")</f>
        <v>Other</v>
      </c>
      <c r="E42" s="7" t="str">
        <f>IF($L42&gt;0,IFERROR(VLOOKUP($A42,'3.0 Input│AMP'!$A$13:$F$959,COLUMN(E42)+1,FALSE),"Non-System"),"")</f>
        <v>Replacement</v>
      </c>
      <c r="F42" s="22"/>
      <c r="G42" s="23">
        <f>'5.3 Calc│Forecast $2017'!G42*'5.4 Calc│Escalators'!G42</f>
        <v>1.8297513992182077E-2</v>
      </c>
      <c r="H42" s="23">
        <f>'5.3 Calc│Forecast $2017'!H42*'5.4 Calc│Escalators'!H42</f>
        <v>0</v>
      </c>
      <c r="I42" s="23">
        <f>'5.3 Calc│Forecast $2017'!I42*'5.4 Calc│Escalators'!I42</f>
        <v>0</v>
      </c>
      <c r="J42" s="23">
        <f>'5.3 Calc│Forecast $2017'!J42*'5.4 Calc│Escalators'!J42</f>
        <v>0</v>
      </c>
      <c r="K42" s="23">
        <f>'5.3 Calc│Forecast $2017'!K42*'5.4 Calc│Escalators'!K42</f>
        <v>0</v>
      </c>
      <c r="L42" s="39">
        <f t="shared" si="0"/>
        <v>1.8297513992182077E-2</v>
      </c>
      <c r="M42" s="62"/>
      <c r="N42" s="6"/>
      <c r="O42" s="62" t="str">
        <f t="shared" si="1"/>
        <v>239</v>
      </c>
    </row>
    <row r="43" spans="1:15" x14ac:dyDescent="0.25">
      <c r="A43" s="7">
        <f>'5.0 Calc│Forecast Projects'!A43</f>
        <v>31</v>
      </c>
      <c r="B43" s="7" t="str">
        <f>'5.3 Calc│Forecast $2017'!B43</f>
        <v>Emergency- Response Equipment</v>
      </c>
      <c r="C43" s="33" t="str">
        <f>IF(B43="[Delete]",0,'5.3 Calc│Forecast $2017'!C43)</f>
        <v>239b</v>
      </c>
      <c r="D43" s="7" t="str">
        <f>IF($L43&gt;0,IFERROR(VLOOKUP($A43,'3.0 Input│AMP'!$A$13:$F$959,COLUMN(D43)+1,FALSE),"Other"),"")</f>
        <v>Other</v>
      </c>
      <c r="E43" s="7" t="str">
        <f>IF($L43&gt;0,IFERROR(VLOOKUP($A43,'3.0 Input│AMP'!$A$13:$F$959,COLUMN(E43)+1,FALSE),"Non-System"),"")</f>
        <v>Replacement</v>
      </c>
      <c r="F43" s="22"/>
      <c r="G43" s="23">
        <f>'5.3 Calc│Forecast $2017'!G43*'5.4 Calc│Escalators'!G43</f>
        <v>0.2668462116712158</v>
      </c>
      <c r="H43" s="23">
        <f>'5.3 Calc│Forecast $2017'!H43*'5.4 Calc│Escalators'!H43</f>
        <v>0.2668462116712158</v>
      </c>
      <c r="I43" s="23">
        <f>'5.3 Calc│Forecast $2017'!I43*'5.4 Calc│Escalators'!I43</f>
        <v>0.2668462116712158</v>
      </c>
      <c r="J43" s="23">
        <f>'5.3 Calc│Forecast $2017'!J43*'5.4 Calc│Escalators'!J43</f>
        <v>0.2668462116712158</v>
      </c>
      <c r="K43" s="23">
        <f>'5.3 Calc│Forecast $2017'!K43*'5.4 Calc│Escalators'!K43</f>
        <v>0.2668462116712158</v>
      </c>
      <c r="L43" s="39">
        <f t="shared" si="0"/>
        <v>1.334231058356079</v>
      </c>
      <c r="M43" s="62"/>
      <c r="N43" s="6"/>
      <c r="O43" s="62" t="str">
        <f t="shared" si="1"/>
        <v>239</v>
      </c>
    </row>
    <row r="44" spans="1:15" x14ac:dyDescent="0.25">
      <c r="A44" s="7">
        <f>'5.0 Calc│Forecast Projects'!A44</f>
        <v>32</v>
      </c>
      <c r="B44" s="7" t="str">
        <f>'5.3 Calc│Forecast $2017'!B44</f>
        <v>Emergency- Spark Proof tools</v>
      </c>
      <c r="C44" s="33" t="str">
        <f>IF(B44="[Delete]",0,'5.3 Calc│Forecast $2017'!C44)</f>
        <v>239c</v>
      </c>
      <c r="D44" s="7" t="str">
        <f>IF($L44&gt;0,IFERROR(VLOOKUP($A44,'3.0 Input│AMP'!$A$13:$F$959,COLUMN(D44)+1,FALSE),"Other"),"")</f>
        <v>Other</v>
      </c>
      <c r="E44" s="7" t="str">
        <f>IF($L44&gt;0,IFERROR(VLOOKUP($A44,'3.0 Input│AMP'!$A$13:$F$959,COLUMN(E44)+1,FALSE),"Non-System"),"")</f>
        <v>Replacement</v>
      </c>
      <c r="F44" s="22"/>
      <c r="G44" s="23">
        <f>'5.3 Calc│Forecast $2017'!G44*'5.4 Calc│Escalators'!G44</f>
        <v>1.865465240332467E-3</v>
      </c>
      <c r="H44" s="23">
        <f>'5.3 Calc│Forecast $2017'!H44*'5.4 Calc│Escalators'!H44</f>
        <v>1.865465240332467E-3</v>
      </c>
      <c r="I44" s="23">
        <f>'5.3 Calc│Forecast $2017'!I44*'5.4 Calc│Escalators'!I44</f>
        <v>1.865465240332467E-3</v>
      </c>
      <c r="J44" s="23">
        <f>'5.3 Calc│Forecast $2017'!J44*'5.4 Calc│Escalators'!J44</f>
        <v>1.865465240332467E-3</v>
      </c>
      <c r="K44" s="23">
        <f>'5.3 Calc│Forecast $2017'!K44*'5.4 Calc│Escalators'!K44</f>
        <v>1.865465240332467E-3</v>
      </c>
      <c r="L44" s="39">
        <f t="shared" si="0"/>
        <v>9.3273262016623348E-3</v>
      </c>
      <c r="M44" s="62"/>
      <c r="N44" s="6"/>
      <c r="O44" s="62" t="str">
        <f t="shared" si="1"/>
        <v>239</v>
      </c>
    </row>
    <row r="45" spans="1:15" x14ac:dyDescent="0.25">
      <c r="A45" s="7">
        <f>'5.0 Calc│Forecast Projects'!A45</f>
        <v>33</v>
      </c>
      <c r="B45" s="7" t="str">
        <f>'5.3 Calc│Forecast $2017'!B45</f>
        <v>Emergency - fully equipped caravan</v>
      </c>
      <c r="C45" s="33" t="str">
        <f>IF(B45="[Delete]",0,'5.3 Calc│Forecast $2017'!C45)</f>
        <v>239d</v>
      </c>
      <c r="D45" s="7" t="str">
        <f>IF($L45&gt;0,IFERROR(VLOOKUP($A45,'3.0 Input│AMP'!$A$13:$F$959,COLUMN(D45)+1,FALSE),"Other"),"")</f>
        <v>Other</v>
      </c>
      <c r="E45" s="7" t="str">
        <f>IF($L45&gt;0,IFERROR(VLOOKUP($A45,'3.0 Input│AMP'!$A$13:$F$959,COLUMN(E45)+1,FALSE),"Non-System"),"")</f>
        <v>Replacement</v>
      </c>
      <c r="F45" s="22"/>
      <c r="G45" s="23">
        <f>'5.3 Calc│Forecast $2017'!G45*'5.4 Calc│Escalators'!G45</f>
        <v>0</v>
      </c>
      <c r="H45" s="23">
        <f>'5.3 Calc│Forecast $2017'!H45*'5.4 Calc│Escalators'!H45</f>
        <v>0</v>
      </c>
      <c r="I45" s="23">
        <f>'5.3 Calc│Forecast $2017'!I45*'5.4 Calc│Escalators'!I45</f>
        <v>0.10343513845738181</v>
      </c>
      <c r="J45" s="23">
        <f>'5.3 Calc│Forecast $2017'!J45*'5.4 Calc│Escalators'!J45</f>
        <v>0</v>
      </c>
      <c r="K45" s="23">
        <f>'5.3 Calc│Forecast $2017'!K45*'5.4 Calc│Escalators'!K45</f>
        <v>0</v>
      </c>
      <c r="L45" s="39">
        <f t="shared" si="0"/>
        <v>0.10343513845738181</v>
      </c>
      <c r="M45" s="62"/>
      <c r="N45" s="6"/>
      <c r="O45" s="62" t="str">
        <f t="shared" si="1"/>
        <v>239</v>
      </c>
    </row>
    <row r="46" spans="1:15" x14ac:dyDescent="0.25">
      <c r="A46" s="7">
        <f>'5.0 Calc│Forecast Projects'!A46</f>
        <v>34</v>
      </c>
      <c r="B46" s="7" t="str">
        <f>'5.3 Calc│Forecast $2017'!B46</f>
        <v>Emergency diesel fuel storage</v>
      </c>
      <c r="C46" s="33" t="str">
        <f>IF(B46="[Delete]",0,'5.3 Calc│Forecast $2017'!C46)</f>
        <v>239e</v>
      </c>
      <c r="D46" s="7" t="str">
        <f>IF($L46&gt;0,IFERROR(VLOOKUP($A46,'3.0 Input│AMP'!$A$13:$F$959,COLUMN(D46)+1,FALSE),"Other"),"")</f>
        <v>Other</v>
      </c>
      <c r="E46" s="7" t="str">
        <f>IF($L46&gt;0,IFERROR(VLOOKUP($A46,'3.0 Input│AMP'!$A$13:$F$959,COLUMN(E46)+1,FALSE),"Non-System"),"")</f>
        <v>Replacement</v>
      </c>
      <c r="F46" s="22"/>
      <c r="G46" s="23">
        <f>'5.3 Calc│Forecast $2017'!G46*'5.4 Calc│Escalators'!G46</f>
        <v>0</v>
      </c>
      <c r="H46" s="23">
        <f>'5.3 Calc│Forecast $2017'!H46*'5.4 Calc│Escalators'!H46</f>
        <v>0</v>
      </c>
      <c r="I46" s="23">
        <f>'5.3 Calc│Forecast $2017'!I46*'5.4 Calc│Escalators'!I46</f>
        <v>0</v>
      </c>
      <c r="J46" s="23">
        <f>'5.3 Calc│Forecast $2017'!J46*'5.4 Calc│Escalators'!J46</f>
        <v>0.11803731308203688</v>
      </c>
      <c r="K46" s="23">
        <f>'5.3 Calc│Forecast $2017'!K46*'5.4 Calc│Escalators'!K46</f>
        <v>0</v>
      </c>
      <c r="L46" s="39">
        <f t="shared" si="0"/>
        <v>0.11803731308203688</v>
      </c>
      <c r="M46" s="62"/>
      <c r="N46" s="6"/>
      <c r="O46" s="62" t="str">
        <f t="shared" si="1"/>
        <v>239</v>
      </c>
    </row>
    <row r="47" spans="1:15" x14ac:dyDescent="0.25">
      <c r="A47" s="7">
        <f>'5.0 Calc│Forecast Projects'!A47</f>
        <v>35</v>
      </c>
      <c r="B47" s="7" t="str">
        <f>'5.3 Calc│Forecast $2017'!B47</f>
        <v>Vent stack for CL600 &amp; 900 pipeline</v>
      </c>
      <c r="C47" s="33">
        <f>IF(B47="[Delete]",0,'5.3 Calc│Forecast $2017'!C47)</f>
        <v>240</v>
      </c>
      <c r="D47" s="7" t="str">
        <f>IF($L47&gt;0,IFERROR(VLOOKUP($A47,'3.0 Input│AMP'!$A$13:$F$959,COLUMN(D47)+1,FALSE),"Other"),"")</f>
        <v>Pipelines</v>
      </c>
      <c r="E47" s="7" t="str">
        <f>IF($L47&gt;0,IFERROR(VLOOKUP($A47,'3.0 Input│AMP'!$A$13:$F$959,COLUMN(E47)+1,FALSE),"Non-System"),"")</f>
        <v>Replacement</v>
      </c>
      <c r="F47" s="22"/>
      <c r="G47" s="23">
        <f>'5.3 Calc│Forecast $2017'!G47*'5.4 Calc│Escalators'!G47</f>
        <v>0.21771337682656822</v>
      </c>
      <c r="H47" s="23">
        <f>'5.3 Calc│Forecast $2017'!H47*'5.4 Calc│Escalators'!H47</f>
        <v>0</v>
      </c>
      <c r="I47" s="23">
        <f>'5.3 Calc│Forecast $2017'!I47*'5.4 Calc│Escalators'!I47</f>
        <v>0</v>
      </c>
      <c r="J47" s="23">
        <f>'5.3 Calc│Forecast $2017'!J47*'5.4 Calc│Escalators'!J47</f>
        <v>0</v>
      </c>
      <c r="K47" s="23">
        <f>'5.3 Calc│Forecast $2017'!K47*'5.4 Calc│Escalators'!K47</f>
        <v>0</v>
      </c>
      <c r="L47" s="39">
        <f t="shared" si="0"/>
        <v>0.21771337682656822</v>
      </c>
      <c r="M47" s="62"/>
      <c r="N47" s="6"/>
      <c r="O47" s="62" t="str">
        <f t="shared" si="1"/>
        <v>240</v>
      </c>
    </row>
    <row r="48" spans="1:15" x14ac:dyDescent="0.25">
      <c r="A48" s="7">
        <f>'5.0 Calc│Forecast Projects'!A48</f>
        <v>36</v>
      </c>
      <c r="B48" s="7" t="str">
        <f>'5.3 Calc│Forecast $2017'!B48</f>
        <v>Remote CP/critical drainage bond monitoring</v>
      </c>
      <c r="C48" s="33">
        <f>IF(B48="[Delete]",0,'5.3 Calc│Forecast $2017'!C48)</f>
        <v>241</v>
      </c>
      <c r="D48" s="7" t="str">
        <f>IF($L48&gt;0,IFERROR(VLOOKUP($A48,'3.0 Input│AMP'!$A$13:$F$959,COLUMN(D48)+1,FALSE),"Other"),"")</f>
        <v>Other</v>
      </c>
      <c r="E48" s="7" t="str">
        <f>IF($L48&gt;0,IFERROR(VLOOKUP($A48,'3.0 Input│AMP'!$A$13:$F$959,COLUMN(E48)+1,FALSE),"Non-System"),"")</f>
        <v>Replacement</v>
      </c>
      <c r="F48" s="22"/>
      <c r="G48" s="23">
        <f>'5.3 Calc│Forecast $2017'!G48*'5.4 Calc│Escalators'!G48</f>
        <v>0.59314237884378851</v>
      </c>
      <c r="H48" s="23">
        <f>'5.3 Calc│Forecast $2017'!H48*'5.4 Calc│Escalators'!H48</f>
        <v>6.2575881303813058E-2</v>
      </c>
      <c r="I48" s="23">
        <f>'5.3 Calc│Forecast $2017'!I48*'5.4 Calc│Escalators'!I48</f>
        <v>6.2575881303813058E-2</v>
      </c>
      <c r="J48" s="23">
        <f>'5.3 Calc│Forecast $2017'!J48*'5.4 Calc│Escalators'!J48</f>
        <v>6.2575881303813058E-2</v>
      </c>
      <c r="K48" s="23">
        <f>'5.3 Calc│Forecast $2017'!K48*'5.4 Calc│Escalators'!K48</f>
        <v>6.2575881303813058E-2</v>
      </c>
      <c r="L48" s="39">
        <f t="shared" si="0"/>
        <v>0.84344590405904085</v>
      </c>
      <c r="M48" s="62"/>
      <c r="N48" s="6"/>
      <c r="O48" s="62" t="str">
        <f t="shared" si="1"/>
        <v>241</v>
      </c>
    </row>
    <row r="49" spans="1:15" x14ac:dyDescent="0.25">
      <c r="A49" s="7">
        <f>'5.0 Calc│Forecast Projects'!A49</f>
        <v>37</v>
      </c>
      <c r="B49" s="7" t="str">
        <f>'5.3 Calc│Forecast $2017'!B49</f>
        <v>BCG Un-regulated Bypass Upgrade</v>
      </c>
      <c r="C49" s="33">
        <f>IF(B49="[Delete]",0,'5.3 Calc│Forecast $2017'!C49)</f>
        <v>242</v>
      </c>
      <c r="D49" s="7" t="str">
        <f>IF($L49&gt;0,IFERROR(VLOOKUP($A49,'3.0 Input│AMP'!$A$13:$F$959,COLUMN(D49)+1,FALSE),"Other"),"")</f>
        <v>City Gates &amp; Field Regs</v>
      </c>
      <c r="E49" s="7" t="str">
        <f>IF($L49&gt;0,IFERROR(VLOOKUP($A49,'3.0 Input│AMP'!$A$13:$F$959,COLUMN(E49)+1,FALSE),"Non-System"),"")</f>
        <v>Replacement</v>
      </c>
      <c r="F49" s="22"/>
      <c r="G49" s="23">
        <f>'5.3 Calc│Forecast $2017'!G49*'5.4 Calc│Escalators'!G49</f>
        <v>0</v>
      </c>
      <c r="H49" s="23">
        <f>'5.3 Calc│Forecast $2017'!H49*'5.4 Calc│Escalators'!H49</f>
        <v>0</v>
      </c>
      <c r="I49" s="23">
        <f>'5.3 Calc│Forecast $2017'!I49*'5.4 Calc│Escalators'!I49</f>
        <v>0.35434730745387455</v>
      </c>
      <c r="J49" s="23">
        <f>'5.3 Calc│Forecast $2017'!J49*'5.4 Calc│Escalators'!J49</f>
        <v>0</v>
      </c>
      <c r="K49" s="23">
        <f>'5.3 Calc│Forecast $2017'!K49*'5.4 Calc│Escalators'!K49</f>
        <v>0</v>
      </c>
      <c r="L49" s="39">
        <f t="shared" si="0"/>
        <v>0.35434730745387455</v>
      </c>
      <c r="M49" s="62"/>
      <c r="N49" s="6"/>
      <c r="O49" s="62" t="str">
        <f t="shared" si="1"/>
        <v>242</v>
      </c>
    </row>
    <row r="50" spans="1:15" x14ac:dyDescent="0.25">
      <c r="A50" s="7">
        <f>'5.0 Calc│Forecast Projects'!A50</f>
        <v>38</v>
      </c>
      <c r="B50" s="7" t="str">
        <f>'5.3 Calc│Forecast $2017'!B50</f>
        <v>Security - Physical</v>
      </c>
      <c r="C50" s="33">
        <f>IF(B50="[Delete]",0,'5.3 Calc│Forecast $2017'!C50)</f>
        <v>243</v>
      </c>
      <c r="D50" s="7" t="str">
        <f>IF($L50&gt;0,IFERROR(VLOOKUP($A50,'3.0 Input│AMP'!$A$13:$F$959,COLUMN(D50)+1,FALSE),"Other"),"")</f>
        <v>Buildings</v>
      </c>
      <c r="E50" s="7" t="str">
        <f>IF($L50&gt;0,IFERROR(VLOOKUP($A50,'3.0 Input│AMP'!$A$13:$F$959,COLUMN(E50)+1,FALSE),"Non-System"),"")</f>
        <v>Non-System</v>
      </c>
      <c r="F50" s="22"/>
      <c r="G50" s="23">
        <f>'5.3 Calc│Forecast $2017'!G50*'5.4 Calc│Escalators'!G50</f>
        <v>0.35019314291566672</v>
      </c>
      <c r="H50" s="23">
        <f>'5.3 Calc│Forecast $2017'!H50*'5.4 Calc│Escalators'!H50</f>
        <v>0.35019314291566672</v>
      </c>
      <c r="I50" s="23">
        <f>'5.3 Calc│Forecast $2017'!I50*'5.4 Calc│Escalators'!I50</f>
        <v>0.35019314291566672</v>
      </c>
      <c r="J50" s="23">
        <f>'5.3 Calc│Forecast $2017'!J50*'5.4 Calc│Escalators'!J50</f>
        <v>0.35019314291566672</v>
      </c>
      <c r="K50" s="23">
        <f>'5.3 Calc│Forecast $2017'!K50*'5.4 Calc│Escalators'!K50</f>
        <v>0.35019314291566672</v>
      </c>
      <c r="L50" s="39">
        <f t="shared" si="0"/>
        <v>1.7509657145783337</v>
      </c>
      <c r="M50" s="62"/>
      <c r="N50" s="6"/>
      <c r="O50" s="62" t="str">
        <f t="shared" si="1"/>
        <v>243</v>
      </c>
    </row>
    <row r="51" spans="1:15" x14ac:dyDescent="0.25">
      <c r="A51" s="7">
        <f>'5.0 Calc│Forecast Projects'!A51</f>
        <v>39</v>
      </c>
      <c r="B51" s="7" t="str">
        <f>'5.3 Calc│Forecast $2017'!B51</f>
        <v>CP - Cathodic Protection Replacement</v>
      </c>
      <c r="C51" s="33">
        <f>IF(B51="[Delete]",0,'5.3 Calc│Forecast $2017'!C51)</f>
        <v>244</v>
      </c>
      <c r="D51" s="7" t="str">
        <f>IF($L51&gt;0,IFERROR(VLOOKUP($A51,'3.0 Input│AMP'!$A$13:$F$959,COLUMN(D51)+1,FALSE),"Other"),"")</f>
        <v>Other</v>
      </c>
      <c r="E51" s="7" t="str">
        <f>IF($L51&gt;0,IFERROR(VLOOKUP($A51,'3.0 Input│AMP'!$A$13:$F$959,COLUMN(E51)+1,FALSE),"Non-System"),"")</f>
        <v>Replacement</v>
      </c>
      <c r="F51" s="22"/>
      <c r="G51" s="23">
        <f>'5.3 Calc│Forecast $2017'!G51*'5.4 Calc│Escalators'!G51</f>
        <v>0.2406135044723248</v>
      </c>
      <c r="H51" s="23">
        <f>'5.3 Calc│Forecast $2017'!H51*'5.4 Calc│Escalators'!H51</f>
        <v>0.2406135044723248</v>
      </c>
      <c r="I51" s="23">
        <f>'5.3 Calc│Forecast $2017'!I51*'5.4 Calc│Escalators'!I51</f>
        <v>0.2406135044723248</v>
      </c>
      <c r="J51" s="23">
        <f>'5.3 Calc│Forecast $2017'!J51*'5.4 Calc│Escalators'!J51</f>
        <v>0.2406135044723248</v>
      </c>
      <c r="K51" s="23">
        <f>'5.3 Calc│Forecast $2017'!K51*'5.4 Calc│Escalators'!K51</f>
        <v>0.2406135044723248</v>
      </c>
      <c r="L51" s="39">
        <f t="shared" si="0"/>
        <v>1.2030675223616241</v>
      </c>
      <c r="M51" s="62"/>
      <c r="N51" s="6"/>
      <c r="O51" s="62" t="str">
        <f t="shared" si="1"/>
        <v>244</v>
      </c>
    </row>
    <row r="52" spans="1:15" x14ac:dyDescent="0.25">
      <c r="A52" s="7">
        <f>'5.0 Calc│Forecast Projects'!A52</f>
        <v>40</v>
      </c>
      <c r="B52" s="7" t="str">
        <f>'5.3 Calc│Forecast $2017'!B52</f>
        <v>Equipment - Gas Detectors</v>
      </c>
      <c r="C52" s="33">
        <f>IF(B52="[Delete]",0,'5.3 Calc│Forecast $2017'!C52)</f>
        <v>245</v>
      </c>
      <c r="D52" s="7" t="str">
        <f>IF($L52&gt;0,IFERROR(VLOOKUP($A52,'3.0 Input│AMP'!$A$13:$F$959,COLUMN(D52)+1,FALSE),"Other"),"")</f>
        <v>Other</v>
      </c>
      <c r="E52" s="7" t="str">
        <f>IF($L52&gt;0,IFERROR(VLOOKUP($A52,'3.0 Input│AMP'!$A$13:$F$959,COLUMN(E52)+1,FALSE),"Non-System"),"")</f>
        <v>Non-System</v>
      </c>
      <c r="F52" s="22"/>
      <c r="G52" s="23">
        <f>'5.3 Calc│Forecast $2017'!G52*'5.4 Calc│Escalators'!G52</f>
        <v>0</v>
      </c>
      <c r="H52" s="23">
        <f>'5.3 Calc│Forecast $2017'!H52*'5.4 Calc│Escalators'!H52</f>
        <v>0</v>
      </c>
      <c r="I52" s="23">
        <f>'5.3 Calc│Forecast $2017'!I52*'5.4 Calc│Escalators'!I52</f>
        <v>2.3970307878449674E-2</v>
      </c>
      <c r="J52" s="23">
        <f>'5.3 Calc│Forecast $2017'!J52*'5.4 Calc│Escalators'!J52</f>
        <v>2.3970307878449674E-2</v>
      </c>
      <c r="K52" s="23">
        <f>'5.3 Calc│Forecast $2017'!K52*'5.4 Calc│Escalators'!K52</f>
        <v>0</v>
      </c>
      <c r="L52" s="39">
        <f t="shared" si="0"/>
        <v>4.7940615756899348E-2</v>
      </c>
      <c r="M52" s="62"/>
      <c r="N52" s="6"/>
      <c r="O52" s="62" t="str">
        <f t="shared" si="1"/>
        <v>245</v>
      </c>
    </row>
    <row r="53" spans="1:15" x14ac:dyDescent="0.25">
      <c r="A53" s="7">
        <f>'5.0 Calc│Forecast Projects'!A53</f>
        <v>41</v>
      </c>
      <c r="B53" s="7" t="str">
        <f>'5.3 Calc│Forecast $2017'!B53</f>
        <v>Regulator Upgrade - Lara pneumatic control system upgrade</v>
      </c>
      <c r="C53" s="33">
        <f>IF(B53="[Delete]",0,'5.3 Calc│Forecast $2017'!C53)</f>
        <v>247</v>
      </c>
      <c r="D53" s="7" t="str">
        <f>IF($L53&gt;0,IFERROR(VLOOKUP($A53,'3.0 Input│AMP'!$A$13:$F$959,COLUMN(D53)+1,FALSE),"Other"),"")</f>
        <v>City Gates &amp; Field Regs</v>
      </c>
      <c r="E53" s="7" t="str">
        <f>IF($L53&gt;0,IFERROR(VLOOKUP($A53,'3.0 Input│AMP'!$A$13:$F$959,COLUMN(E53)+1,FALSE),"Non-System"),"")</f>
        <v>Replacement</v>
      </c>
      <c r="F53" s="22"/>
      <c r="G53" s="23">
        <f>'5.3 Calc│Forecast $2017'!G53*'5.4 Calc│Escalators'!G53</f>
        <v>0</v>
      </c>
      <c r="H53" s="23">
        <f>'5.3 Calc│Forecast $2017'!H53*'5.4 Calc│Escalators'!H53</f>
        <v>0.64096609926199255</v>
      </c>
      <c r="I53" s="23">
        <f>'5.3 Calc│Forecast $2017'!I53*'5.4 Calc│Escalators'!I53</f>
        <v>0</v>
      </c>
      <c r="J53" s="23">
        <f>'5.3 Calc│Forecast $2017'!J53*'5.4 Calc│Escalators'!J53</f>
        <v>0</v>
      </c>
      <c r="K53" s="23">
        <f>'5.3 Calc│Forecast $2017'!K53*'5.4 Calc│Escalators'!K53</f>
        <v>0</v>
      </c>
      <c r="L53" s="39">
        <f t="shared" si="0"/>
        <v>0.64096609926199255</v>
      </c>
      <c r="M53" s="62"/>
      <c r="N53" s="6"/>
      <c r="O53" s="62" t="str">
        <f t="shared" si="1"/>
        <v>247</v>
      </c>
    </row>
    <row r="54" spans="1:15" x14ac:dyDescent="0.25">
      <c r="A54" s="7">
        <f>'5.0 Calc│Forecast Projects'!A54</f>
        <v>42</v>
      </c>
      <c r="B54" s="7" t="str">
        <f>'5.3 Calc│Forecast $2017'!B54</f>
        <v xml:space="preserve">Hazardous Area Rectification </v>
      </c>
      <c r="C54" s="33">
        <f>IF(B54="[Delete]",0,'5.3 Calc│Forecast $2017'!C54)</f>
        <v>249</v>
      </c>
      <c r="D54" s="7" t="str">
        <f>IF($L54&gt;0,IFERROR(VLOOKUP($A54,'3.0 Input│AMP'!$A$13:$F$959,COLUMN(D54)+1,FALSE),"Other"),"")</f>
        <v>Other</v>
      </c>
      <c r="E54" s="7" t="str">
        <f>IF($L54&gt;0,IFERROR(VLOOKUP($A54,'3.0 Input│AMP'!$A$13:$F$959,COLUMN(E54)+1,FALSE),"Non-System"),"")</f>
        <v>Replacement</v>
      </c>
      <c r="F54" s="22"/>
      <c r="G54" s="23">
        <f>'5.3 Calc│Forecast $2017'!G54*'5.4 Calc│Escalators'!G54</f>
        <v>0.18423985239852403</v>
      </c>
      <c r="H54" s="23">
        <f>'5.3 Calc│Forecast $2017'!H54*'5.4 Calc│Escalators'!H54</f>
        <v>0.18423985239852403</v>
      </c>
      <c r="I54" s="23">
        <f>'5.3 Calc│Forecast $2017'!I54*'5.4 Calc│Escalators'!I54</f>
        <v>0.18423985239852403</v>
      </c>
      <c r="J54" s="23">
        <f>'5.3 Calc│Forecast $2017'!J54*'5.4 Calc│Escalators'!J54</f>
        <v>0.18423985239852403</v>
      </c>
      <c r="K54" s="23">
        <f>'5.3 Calc│Forecast $2017'!K54*'5.4 Calc│Escalators'!K54</f>
        <v>0.18423985239852403</v>
      </c>
      <c r="L54" s="39">
        <f t="shared" si="0"/>
        <v>0.92119926199262014</v>
      </c>
      <c r="M54" s="62"/>
      <c r="N54" s="6"/>
      <c r="O54" s="62" t="str">
        <f t="shared" si="1"/>
        <v>249</v>
      </c>
    </row>
    <row r="55" spans="1:15" x14ac:dyDescent="0.25">
      <c r="A55" s="7">
        <f>'5.0 Calc│Forecast Projects'!A55</f>
        <v>43</v>
      </c>
      <c r="B55" s="7" t="str">
        <f>'5.3 Calc│Forecast $2017'!B55</f>
        <v>Actuate MLV's in T1 areas</v>
      </c>
      <c r="C55" s="33">
        <f>IF(B55="[Delete]",0,'5.3 Calc│Forecast $2017'!C55)</f>
        <v>250</v>
      </c>
      <c r="D55" s="7" t="str">
        <f>IF($L55&gt;0,IFERROR(VLOOKUP($A55,'3.0 Input│AMP'!$A$13:$F$959,COLUMN(D55)+1,FALSE),"Other"),"")</f>
        <v>Pipelines</v>
      </c>
      <c r="E55" s="7" t="str">
        <f>IF($L55&gt;0,IFERROR(VLOOKUP($A55,'3.0 Input│AMP'!$A$13:$F$959,COLUMN(E55)+1,FALSE),"Non-System"),"")</f>
        <v>Replacement</v>
      </c>
      <c r="F55" s="22"/>
      <c r="G55" s="23">
        <f>'5.3 Calc│Forecast $2017'!G55*'5.4 Calc│Escalators'!G55</f>
        <v>0.99024821845018474</v>
      </c>
      <c r="H55" s="23">
        <f>'5.3 Calc│Forecast $2017'!H55*'5.4 Calc│Escalators'!H55</f>
        <v>0.99024821845018474</v>
      </c>
      <c r="I55" s="23">
        <f>'5.3 Calc│Forecast $2017'!I55*'5.4 Calc│Escalators'!I55</f>
        <v>0</v>
      </c>
      <c r="J55" s="23">
        <f>'5.3 Calc│Forecast $2017'!J55*'5.4 Calc│Escalators'!J55</f>
        <v>0</v>
      </c>
      <c r="K55" s="23">
        <f>'5.3 Calc│Forecast $2017'!K55*'5.4 Calc│Escalators'!K55</f>
        <v>0</v>
      </c>
      <c r="L55" s="39">
        <f t="shared" si="0"/>
        <v>1.9804964369003695</v>
      </c>
      <c r="M55" s="62"/>
      <c r="N55" s="6"/>
      <c r="O55" s="62" t="str">
        <f t="shared" si="1"/>
        <v>250</v>
      </c>
    </row>
    <row r="56" spans="1:15" x14ac:dyDescent="0.25">
      <c r="A56" s="7">
        <f>'5.0 Calc│Forecast Projects'!A56</f>
        <v>44</v>
      </c>
      <c r="B56" s="7" t="str">
        <f>'5.3 Calc│Forecast $2017'!B56</f>
        <v>Asbestos removal and replacement</v>
      </c>
      <c r="C56" s="33">
        <f>IF(B56="[Delete]",0,'5.3 Calc│Forecast $2017'!C56)</f>
        <v>251</v>
      </c>
      <c r="D56" s="7" t="str">
        <f>IF($L56&gt;0,IFERROR(VLOOKUP($A56,'3.0 Input│AMP'!$A$13:$F$959,COLUMN(D56)+1,FALSE),"Other"),"")</f>
        <v>Other</v>
      </c>
      <c r="E56" s="7" t="str">
        <f>IF($L56&gt;0,IFERROR(VLOOKUP($A56,'3.0 Input│AMP'!$A$13:$F$959,COLUMN(E56)+1,FALSE),"Non-System"),"")</f>
        <v>Non-System</v>
      </c>
      <c r="F56" s="22"/>
      <c r="G56" s="23">
        <f>'5.3 Calc│Forecast $2017'!G56*'5.4 Calc│Escalators'!G56</f>
        <v>7.2453874538745397E-2</v>
      </c>
      <c r="H56" s="23">
        <f>'5.3 Calc│Forecast $2017'!H56*'5.4 Calc│Escalators'!H56</f>
        <v>7.2453874538745397E-2</v>
      </c>
      <c r="I56" s="23">
        <f>'5.3 Calc│Forecast $2017'!I56*'5.4 Calc│Escalators'!I56</f>
        <v>7.2453874538745397E-2</v>
      </c>
      <c r="J56" s="23">
        <f>'5.3 Calc│Forecast $2017'!J56*'5.4 Calc│Escalators'!J56</f>
        <v>7.2453874538745397E-2</v>
      </c>
      <c r="K56" s="23">
        <f>'5.3 Calc│Forecast $2017'!K56*'5.4 Calc│Escalators'!K56</f>
        <v>7.2453874538745397E-2</v>
      </c>
      <c r="L56" s="39">
        <f t="shared" si="0"/>
        <v>0.362269372693727</v>
      </c>
      <c r="M56" s="62"/>
      <c r="N56" s="6"/>
      <c r="O56" s="62" t="str">
        <f t="shared" si="1"/>
        <v>251</v>
      </c>
    </row>
    <row r="57" spans="1:15" x14ac:dyDescent="0.25">
      <c r="A57" s="7">
        <f>'5.0 Calc│Forecast Projects'!A57</f>
        <v>45</v>
      </c>
      <c r="B57" s="7" t="str">
        <f>'5.3 Calc│Forecast $2017'!B57</f>
        <v>T33 non-piggable and encased sections (unknown technical solution)</v>
      </c>
      <c r="C57" s="33">
        <f>IF(B57="[Delete]",0,'5.3 Calc│Forecast $2017'!C57)</f>
        <v>257</v>
      </c>
      <c r="D57" s="7" t="str">
        <f>IF($L57&gt;0,IFERROR(VLOOKUP($A57,'3.0 Input│AMP'!$A$13:$F$959,COLUMN(D57)+1,FALSE),"Other"),"")</f>
        <v>Other</v>
      </c>
      <c r="E57" s="7" t="str">
        <f>IF($L57&gt;0,IFERROR(VLOOKUP($A57,'3.0 Input│AMP'!$A$13:$F$959,COLUMN(E57)+1,FALSE),"Non-System"),"")</f>
        <v>Replacement</v>
      </c>
      <c r="F57" s="22"/>
      <c r="G57" s="23">
        <f>'5.3 Calc│Forecast $2017'!G57*'5.4 Calc│Escalators'!G57</f>
        <v>0.1570790063468635</v>
      </c>
      <c r="H57" s="23">
        <f>'5.3 Calc│Forecast $2017'!H57*'5.4 Calc│Escalators'!H57</f>
        <v>0.1570790063468635</v>
      </c>
      <c r="I57" s="23">
        <f>'5.3 Calc│Forecast $2017'!I57*'5.4 Calc│Escalators'!I57</f>
        <v>0.1570790063468635</v>
      </c>
      <c r="J57" s="23">
        <f>'5.3 Calc│Forecast $2017'!J57*'5.4 Calc│Escalators'!J57</f>
        <v>0.1570790063468635</v>
      </c>
      <c r="K57" s="23">
        <f>'5.3 Calc│Forecast $2017'!K57*'5.4 Calc│Escalators'!K57</f>
        <v>0</v>
      </c>
      <c r="L57" s="39">
        <f t="shared" si="0"/>
        <v>0.62831602538745401</v>
      </c>
      <c r="M57" s="62"/>
      <c r="N57" s="6"/>
      <c r="O57" s="62" t="str">
        <f t="shared" si="1"/>
        <v>257</v>
      </c>
    </row>
    <row r="58" spans="1:15" x14ac:dyDescent="0.25">
      <c r="A58" s="7">
        <f>'5.0 Calc│Forecast Projects'!A58</f>
        <v>46</v>
      </c>
      <c r="B58" s="7" t="str">
        <f>'5.3 Calc│Forecast $2017'!B58</f>
        <v>Pigging Program T57 Ballan - Ballarat</v>
      </c>
      <c r="C58" s="33" t="str">
        <f>IF(B58="[Delete]",0,'5.3 Calc│Forecast $2017'!C58)</f>
        <v>258a</v>
      </c>
      <c r="D58" s="7" t="str">
        <f>IF($L58&gt;0,IFERROR(VLOOKUP($A58,'3.0 Input│AMP'!$A$13:$F$959,COLUMN(D58)+1,FALSE),"Other"),"")</f>
        <v>Other</v>
      </c>
      <c r="E58" s="7" t="str">
        <f>IF($L58&gt;0,IFERROR(VLOOKUP($A58,'3.0 Input│AMP'!$A$13:$F$959,COLUMN(E58)+1,FALSE),"Non-System"),"")</f>
        <v>Replacement</v>
      </c>
      <c r="F58" s="22"/>
      <c r="G58" s="23">
        <f>'5.3 Calc│Forecast $2017'!G58*'5.4 Calc│Escalators'!G58</f>
        <v>0.58456614022140219</v>
      </c>
      <c r="H58" s="23">
        <f>'5.3 Calc│Forecast $2017'!H58*'5.4 Calc│Escalators'!H58</f>
        <v>0</v>
      </c>
      <c r="I58" s="23">
        <f>'5.3 Calc│Forecast $2017'!I58*'5.4 Calc│Escalators'!I58</f>
        <v>0</v>
      </c>
      <c r="J58" s="23">
        <f>'5.3 Calc│Forecast $2017'!J58*'5.4 Calc│Escalators'!J58</f>
        <v>0</v>
      </c>
      <c r="K58" s="23">
        <f>'5.3 Calc│Forecast $2017'!K58*'5.4 Calc│Escalators'!K58</f>
        <v>0</v>
      </c>
      <c r="L58" s="39">
        <f t="shared" si="0"/>
        <v>0.58456614022140219</v>
      </c>
      <c r="M58" s="62"/>
      <c r="N58" s="6"/>
      <c r="O58" s="62" t="str">
        <f t="shared" si="1"/>
        <v>258</v>
      </c>
    </row>
    <row r="59" spans="1:15" x14ac:dyDescent="0.25">
      <c r="A59" s="7">
        <f>'5.0 Calc│Forecast Projects'!A59</f>
        <v>47</v>
      </c>
      <c r="B59" s="7" t="str">
        <f>'5.3 Calc│Forecast $2017'!B59</f>
        <v>Pigging Program T62 Derrimut - Sunbury</v>
      </c>
      <c r="C59" s="33" t="str">
        <f>IF(B59="[Delete]",0,'5.3 Calc│Forecast $2017'!C59)</f>
        <v>258b</v>
      </c>
      <c r="D59" s="7" t="str">
        <f>IF($L59&gt;0,IFERROR(VLOOKUP($A59,'3.0 Input│AMP'!$A$13:$F$959,COLUMN(D59)+1,FALSE),"Other"),"")</f>
        <v>Other</v>
      </c>
      <c r="E59" s="7" t="str">
        <f>IF($L59&gt;0,IFERROR(VLOOKUP($A59,'3.0 Input│AMP'!$A$13:$F$959,COLUMN(E59)+1,FALSE),"Non-System"),"")</f>
        <v>Replacement</v>
      </c>
      <c r="F59" s="22"/>
      <c r="G59" s="23">
        <f>'5.3 Calc│Forecast $2017'!G59*'5.4 Calc│Escalators'!G59</f>
        <v>0.44072623704797054</v>
      </c>
      <c r="H59" s="23">
        <f>'5.3 Calc│Forecast $2017'!H59*'5.4 Calc│Escalators'!H59</f>
        <v>0</v>
      </c>
      <c r="I59" s="23">
        <f>'5.3 Calc│Forecast $2017'!I59*'5.4 Calc│Escalators'!I59</f>
        <v>0</v>
      </c>
      <c r="J59" s="23">
        <f>'5.3 Calc│Forecast $2017'!J59*'5.4 Calc│Escalators'!J59</f>
        <v>0</v>
      </c>
      <c r="K59" s="23">
        <f>'5.3 Calc│Forecast $2017'!K59*'5.4 Calc│Escalators'!K59</f>
        <v>0</v>
      </c>
      <c r="L59" s="39">
        <f t="shared" si="0"/>
        <v>0.44072623704797054</v>
      </c>
      <c r="M59" s="62"/>
      <c r="N59" s="6"/>
      <c r="O59" s="62" t="str">
        <f t="shared" si="1"/>
        <v>258</v>
      </c>
    </row>
    <row r="60" spans="1:15" x14ac:dyDescent="0.25">
      <c r="A60" s="7">
        <f>'5.0 Calc│Forecast Projects'!A60</f>
        <v>48</v>
      </c>
      <c r="B60" s="7" t="str">
        <f>'5.3 Calc│Forecast $2017'!B60</f>
        <v>Pigging Program T61 Packenham - Wollert</v>
      </c>
      <c r="C60" s="33" t="str">
        <f>IF(B60="[Delete]",0,'5.3 Calc│Forecast $2017'!C60)</f>
        <v>258c</v>
      </c>
      <c r="D60" s="7" t="str">
        <f>IF($L60&gt;0,IFERROR(VLOOKUP($A60,'3.0 Input│AMP'!$A$13:$F$959,COLUMN(D60)+1,FALSE),"Other"),"")</f>
        <v>Other</v>
      </c>
      <c r="E60" s="7" t="str">
        <f>IF($L60&gt;0,IFERROR(VLOOKUP($A60,'3.0 Input│AMP'!$A$13:$F$959,COLUMN(E60)+1,FALSE),"Non-System"),"")</f>
        <v>Replacement</v>
      </c>
      <c r="F60" s="22"/>
      <c r="G60" s="23">
        <f>'5.3 Calc│Forecast $2017'!G60*'5.4 Calc│Escalators'!G60</f>
        <v>0</v>
      </c>
      <c r="H60" s="23">
        <f>'5.3 Calc│Forecast $2017'!H60*'5.4 Calc│Escalators'!H60</f>
        <v>0.67267932575645772</v>
      </c>
      <c r="I60" s="23">
        <f>'5.3 Calc│Forecast $2017'!I60*'5.4 Calc│Escalators'!I60</f>
        <v>0</v>
      </c>
      <c r="J60" s="23">
        <f>'5.3 Calc│Forecast $2017'!J60*'5.4 Calc│Escalators'!J60</f>
        <v>0</v>
      </c>
      <c r="K60" s="23">
        <f>'5.3 Calc│Forecast $2017'!K60*'5.4 Calc│Escalators'!K60</f>
        <v>0</v>
      </c>
      <c r="L60" s="39">
        <f t="shared" si="0"/>
        <v>0.67267932575645772</v>
      </c>
      <c r="M60" s="62"/>
      <c r="N60" s="6"/>
      <c r="O60" s="62" t="str">
        <f t="shared" si="1"/>
        <v>258</v>
      </c>
    </row>
    <row r="61" spans="1:15" x14ac:dyDescent="0.25">
      <c r="A61" s="7">
        <f>'5.0 Calc│Forecast Projects'!A61</f>
        <v>49</v>
      </c>
      <c r="B61" s="7" t="str">
        <f>'5.3 Calc│Forecast $2017'!B61</f>
        <v>Pigging Program T16 Dandenong – West Melbourne</v>
      </c>
      <c r="C61" s="33" t="str">
        <f>IF(B61="[Delete]",0,'5.3 Calc│Forecast $2017'!C61)</f>
        <v>258d</v>
      </c>
      <c r="D61" s="7" t="str">
        <f>IF($L61&gt;0,IFERROR(VLOOKUP($A61,'3.0 Input│AMP'!$A$13:$F$959,COLUMN(D61)+1,FALSE),"Other"),"")</f>
        <v>Other</v>
      </c>
      <c r="E61" s="7" t="str">
        <f>IF($L61&gt;0,IFERROR(VLOOKUP($A61,'3.0 Input│AMP'!$A$13:$F$959,COLUMN(E61)+1,FALSE),"Non-System"),"")</f>
        <v>Replacement</v>
      </c>
      <c r="F61" s="22"/>
      <c r="G61" s="23">
        <f>'5.3 Calc│Forecast $2017'!G61*'5.4 Calc│Escalators'!G61</f>
        <v>0</v>
      </c>
      <c r="H61" s="23">
        <f>'5.3 Calc│Forecast $2017'!H61*'5.4 Calc│Escalators'!H61</f>
        <v>0</v>
      </c>
      <c r="I61" s="23">
        <f>'5.3 Calc│Forecast $2017'!I61*'5.4 Calc│Escalators'!I61</f>
        <v>0</v>
      </c>
      <c r="J61" s="23">
        <f>'5.3 Calc│Forecast $2017'!J61*'5.4 Calc│Escalators'!J61</f>
        <v>1.4260671338745388</v>
      </c>
      <c r="K61" s="23">
        <f>'5.3 Calc│Forecast $2017'!K61*'5.4 Calc│Escalators'!K61</f>
        <v>0</v>
      </c>
      <c r="L61" s="39">
        <f t="shared" si="0"/>
        <v>1.4260671338745388</v>
      </c>
      <c r="M61" s="62"/>
      <c r="N61" s="6"/>
      <c r="O61" s="62" t="str">
        <f t="shared" si="1"/>
        <v>258</v>
      </c>
    </row>
    <row r="62" spans="1:15" x14ac:dyDescent="0.25">
      <c r="A62" s="7">
        <f>'5.0 Calc│Forecast Projects'!A62</f>
        <v>50</v>
      </c>
      <c r="B62" s="7" t="str">
        <f>'5.3 Calc│Forecast $2017'!B62</f>
        <v>Pigging Program T60 Longford -Dandenong</v>
      </c>
      <c r="C62" s="33" t="str">
        <f>IF(B62="[Delete]",0,'5.3 Calc│Forecast $2017'!C62)</f>
        <v>258e</v>
      </c>
      <c r="D62" s="7" t="str">
        <f>IF($L62&gt;0,IFERROR(VLOOKUP($A62,'3.0 Input│AMP'!$A$13:$F$959,COLUMN(D62)+1,FALSE),"Other"),"")</f>
        <v>Other</v>
      </c>
      <c r="E62" s="7" t="str">
        <f>IF($L62&gt;0,IFERROR(VLOOKUP($A62,'3.0 Input│AMP'!$A$13:$F$959,COLUMN(E62)+1,FALSE),"Non-System"),"")</f>
        <v>Replacement</v>
      </c>
      <c r="F62" s="22"/>
      <c r="G62" s="23">
        <f>'5.3 Calc│Forecast $2017'!G62*'5.4 Calc│Escalators'!G62</f>
        <v>0</v>
      </c>
      <c r="H62" s="23">
        <f>'5.3 Calc│Forecast $2017'!H62*'5.4 Calc│Escalators'!H62</f>
        <v>0</v>
      </c>
      <c r="I62" s="23">
        <f>'5.3 Calc│Forecast $2017'!I62*'5.4 Calc│Escalators'!I62</f>
        <v>0</v>
      </c>
      <c r="J62" s="23">
        <f>'5.3 Calc│Forecast $2017'!J62*'5.4 Calc│Escalators'!J62</f>
        <v>0</v>
      </c>
      <c r="K62" s="23">
        <f>'5.3 Calc│Forecast $2017'!K62*'5.4 Calc│Escalators'!K62</f>
        <v>2.4643869661992621</v>
      </c>
      <c r="L62" s="39">
        <f t="shared" si="0"/>
        <v>2.4643869661992621</v>
      </c>
      <c r="M62" s="62"/>
      <c r="N62" s="6"/>
      <c r="O62" s="62" t="str">
        <f t="shared" si="1"/>
        <v>258</v>
      </c>
    </row>
    <row r="63" spans="1:15" x14ac:dyDescent="0.25">
      <c r="A63" s="7">
        <f>'5.0 Calc│Forecast Projects'!A63</f>
        <v>51</v>
      </c>
      <c r="B63" s="7" t="str">
        <f>'5.3 Calc│Forecast $2017'!B63</f>
        <v>Pigging Program T33 South Melbourne – Brooklyn</v>
      </c>
      <c r="C63" s="33" t="str">
        <f>IF(B63="[Delete]",0,'5.3 Calc│Forecast $2017'!C63)</f>
        <v>258f</v>
      </c>
      <c r="D63" s="7" t="str">
        <f>IF($L63&gt;0,IFERROR(VLOOKUP($A63,'3.0 Input│AMP'!$A$13:$F$959,COLUMN(D63)+1,FALSE),"Other"),"")</f>
        <v>Other</v>
      </c>
      <c r="E63" s="7" t="str">
        <f>IF($L63&gt;0,IFERROR(VLOOKUP($A63,'3.0 Input│AMP'!$A$13:$F$959,COLUMN(E63)+1,FALSE),"Non-System"),"")</f>
        <v>Replacement</v>
      </c>
      <c r="F63" s="22"/>
      <c r="G63" s="23">
        <f>'5.3 Calc│Forecast $2017'!G63*'5.4 Calc│Escalators'!G63</f>
        <v>0</v>
      </c>
      <c r="H63" s="23">
        <f>'5.3 Calc│Forecast $2017'!H63*'5.4 Calc│Escalators'!H63</f>
        <v>0</v>
      </c>
      <c r="I63" s="23">
        <f>'5.3 Calc│Forecast $2017'!I63*'5.4 Calc│Escalators'!I63</f>
        <v>0</v>
      </c>
      <c r="J63" s="23">
        <f>'5.3 Calc│Forecast $2017'!J63*'5.4 Calc│Escalators'!J63</f>
        <v>1.059545588191882</v>
      </c>
      <c r="K63" s="23">
        <f>'5.3 Calc│Forecast $2017'!K63*'5.4 Calc│Escalators'!K63</f>
        <v>0</v>
      </c>
      <c r="L63" s="39">
        <f t="shared" si="0"/>
        <v>1.059545588191882</v>
      </c>
      <c r="M63" s="62"/>
      <c r="N63" s="6"/>
      <c r="O63" s="62" t="str">
        <f t="shared" si="1"/>
        <v>258</v>
      </c>
    </row>
    <row r="64" spans="1:15" x14ac:dyDescent="0.25">
      <c r="A64" s="7">
        <f>'5.0 Calc│Forecast Projects'!A64</f>
        <v>52</v>
      </c>
      <c r="B64" s="7" t="str">
        <f>'5.3 Calc│Forecast $2017'!B64</f>
        <v>Pigging Program T66-70 Mt Franklin -Kyneton - Bendigo</v>
      </c>
      <c r="C64" s="33" t="str">
        <f>IF(B64="[Delete]",0,'5.3 Calc│Forecast $2017'!C64)</f>
        <v>258i</v>
      </c>
      <c r="D64" s="7" t="str">
        <f>IF($L64&gt;0,IFERROR(VLOOKUP($A64,'3.0 Input│AMP'!$A$13:$F$959,COLUMN(D64)+1,FALSE),"Other"),"")</f>
        <v>Other</v>
      </c>
      <c r="E64" s="7" t="str">
        <f>IF($L64&gt;0,IFERROR(VLOOKUP($A64,'3.0 Input│AMP'!$A$13:$F$959,COLUMN(E64)+1,FALSE),"Non-System"),"")</f>
        <v>Replacement</v>
      </c>
      <c r="F64" s="22"/>
      <c r="G64" s="23">
        <f>'5.3 Calc│Forecast $2017'!G64*'5.4 Calc│Escalators'!G64</f>
        <v>0</v>
      </c>
      <c r="H64" s="23">
        <f>'5.3 Calc│Forecast $2017'!H64*'5.4 Calc│Escalators'!H64</f>
        <v>0.60792626302583019</v>
      </c>
      <c r="I64" s="23">
        <f>'5.3 Calc│Forecast $2017'!I64*'5.4 Calc│Escalators'!I64</f>
        <v>0</v>
      </c>
      <c r="J64" s="23">
        <f>'5.3 Calc│Forecast $2017'!J64*'5.4 Calc│Escalators'!J64</f>
        <v>0</v>
      </c>
      <c r="K64" s="23">
        <f>'5.3 Calc│Forecast $2017'!K64*'5.4 Calc│Escalators'!K64</f>
        <v>0</v>
      </c>
      <c r="L64" s="39">
        <f t="shared" si="0"/>
        <v>0.60792626302583019</v>
      </c>
      <c r="M64" s="62"/>
      <c r="N64" s="6"/>
      <c r="O64" s="62" t="str">
        <f t="shared" si="1"/>
        <v>258</v>
      </c>
    </row>
    <row r="65" spans="1:15" x14ac:dyDescent="0.25">
      <c r="A65" s="7">
        <f>'5.0 Calc│Forecast Projects'!A65</f>
        <v>53</v>
      </c>
      <c r="B65" s="7" t="str">
        <f>'5.3 Calc│Forecast $2017'!B65</f>
        <v>Pigging Program T75  Wandong - Kyneton</v>
      </c>
      <c r="C65" s="33" t="str">
        <f>IF(B65="[Delete]",0,'5.3 Calc│Forecast $2017'!C65)</f>
        <v>258k</v>
      </c>
      <c r="D65" s="7" t="str">
        <f>IF($L65&gt;0,IFERROR(VLOOKUP($A65,'3.0 Input│AMP'!$A$13:$F$959,COLUMN(D65)+1,FALSE),"Other"),"")</f>
        <v>Other</v>
      </c>
      <c r="E65" s="7" t="str">
        <f>IF($L65&gt;0,IFERROR(VLOOKUP($A65,'3.0 Input│AMP'!$A$13:$F$959,COLUMN(E65)+1,FALSE),"Non-System"),"")</f>
        <v>Replacement</v>
      </c>
      <c r="F65" s="22"/>
      <c r="G65" s="23">
        <f>'5.3 Calc│Forecast $2017'!G65*'5.4 Calc│Escalators'!G65</f>
        <v>0</v>
      </c>
      <c r="H65" s="23">
        <f>'5.3 Calc│Forecast $2017'!H65*'5.4 Calc│Escalators'!H65</f>
        <v>0.53928470435424358</v>
      </c>
      <c r="I65" s="23">
        <f>'5.3 Calc│Forecast $2017'!I65*'5.4 Calc│Escalators'!I65</f>
        <v>0</v>
      </c>
      <c r="J65" s="23">
        <f>'5.3 Calc│Forecast $2017'!J65*'5.4 Calc│Escalators'!J65</f>
        <v>0</v>
      </c>
      <c r="K65" s="23">
        <f>'5.3 Calc│Forecast $2017'!K65*'5.4 Calc│Escalators'!K65</f>
        <v>0</v>
      </c>
      <c r="L65" s="39">
        <f t="shared" si="0"/>
        <v>0.53928470435424358</v>
      </c>
      <c r="M65" s="62"/>
      <c r="N65" s="6"/>
      <c r="O65" s="62" t="str">
        <f t="shared" si="1"/>
        <v>258</v>
      </c>
    </row>
    <row r="66" spans="1:15" x14ac:dyDescent="0.25">
      <c r="A66" s="7">
        <f>'5.0 Calc│Forecast Projects'!A66</f>
        <v>54</v>
      </c>
      <c r="B66" s="7" t="str">
        <f>'5.3 Calc│Forecast $2017'!B66</f>
        <v>Pigging Program T24 Brooklyn - Corio</v>
      </c>
      <c r="C66" s="33" t="str">
        <f>IF(B66="[Delete]",0,'5.3 Calc│Forecast $2017'!C66)</f>
        <v>258l</v>
      </c>
      <c r="D66" s="7" t="str">
        <f>IF($L66&gt;0,IFERROR(VLOOKUP($A66,'3.0 Input│AMP'!$A$13:$F$959,COLUMN(D66)+1,FALSE),"Other"),"")</f>
        <v>Other</v>
      </c>
      <c r="E66" s="7" t="str">
        <f>IF($L66&gt;0,IFERROR(VLOOKUP($A66,'3.0 Input│AMP'!$A$13:$F$959,COLUMN(E66)+1,FALSE),"Non-System"),"")</f>
        <v>Replacement</v>
      </c>
      <c r="F66" s="22"/>
      <c r="G66" s="23">
        <f>'5.3 Calc│Forecast $2017'!G66*'5.4 Calc│Escalators'!G66</f>
        <v>0</v>
      </c>
      <c r="H66" s="23">
        <f>'5.3 Calc│Forecast $2017'!H66*'5.4 Calc│Escalators'!H66</f>
        <v>0</v>
      </c>
      <c r="I66" s="23">
        <f>'5.3 Calc│Forecast $2017'!I66*'5.4 Calc│Escalators'!I66</f>
        <v>0</v>
      </c>
      <c r="J66" s="23">
        <f>'5.3 Calc│Forecast $2017'!J66*'5.4 Calc│Escalators'!J66</f>
        <v>1.4290626668634687</v>
      </c>
      <c r="K66" s="23">
        <f>'5.3 Calc│Forecast $2017'!K66*'5.4 Calc│Escalators'!K66</f>
        <v>0</v>
      </c>
      <c r="L66" s="39">
        <f t="shared" si="0"/>
        <v>1.4290626668634687</v>
      </c>
      <c r="M66" s="62"/>
      <c r="N66" s="6"/>
      <c r="O66" s="62" t="str">
        <f t="shared" si="1"/>
        <v>258</v>
      </c>
    </row>
    <row r="67" spans="1:15" x14ac:dyDescent="0.25">
      <c r="A67" s="7">
        <f>'5.0 Calc│Forecast Projects'!A67</f>
        <v>55</v>
      </c>
      <c r="B67" s="7" t="str">
        <f>'5.3 Calc│Forecast $2017'!B67</f>
        <v>Pigging Program T70 Ballan – Bendigo</v>
      </c>
      <c r="C67" s="33" t="str">
        <f>IF(B67="[Delete]",0,'5.3 Calc│Forecast $2017'!C67)</f>
        <v>258m</v>
      </c>
      <c r="D67" s="7" t="str">
        <f>IF($L67&gt;0,IFERROR(VLOOKUP($A67,'3.0 Input│AMP'!$A$13:$F$959,COLUMN(D67)+1,FALSE),"Other"),"")</f>
        <v>Other</v>
      </c>
      <c r="E67" s="7" t="str">
        <f>IF($L67&gt;0,IFERROR(VLOOKUP($A67,'3.0 Input│AMP'!$A$13:$F$959,COLUMN(E67)+1,FALSE),"Non-System"),"")</f>
        <v>Replacement</v>
      </c>
      <c r="F67" s="22"/>
      <c r="G67" s="23">
        <f>'5.3 Calc│Forecast $2017'!G67*'5.4 Calc│Escalators'!G67</f>
        <v>0</v>
      </c>
      <c r="H67" s="23">
        <f>'5.3 Calc│Forecast $2017'!H67*'5.4 Calc│Escalators'!H67</f>
        <v>0</v>
      </c>
      <c r="I67" s="23">
        <f>'5.3 Calc│Forecast $2017'!I67*'5.4 Calc│Escalators'!I67</f>
        <v>0.5754656023616237</v>
      </c>
      <c r="J67" s="23">
        <f>'5.3 Calc│Forecast $2017'!J67*'5.4 Calc│Escalators'!J67</f>
        <v>0</v>
      </c>
      <c r="K67" s="23">
        <f>'5.3 Calc│Forecast $2017'!K67*'5.4 Calc│Escalators'!K67</f>
        <v>0</v>
      </c>
      <c r="L67" s="39">
        <f t="shared" si="0"/>
        <v>0.5754656023616237</v>
      </c>
      <c r="M67" s="62"/>
      <c r="N67" s="6"/>
      <c r="O67" s="62" t="str">
        <f t="shared" si="1"/>
        <v>258</v>
      </c>
    </row>
    <row r="68" spans="1:15" x14ac:dyDescent="0.25">
      <c r="A68" s="7">
        <f>'5.0 Calc│Forecast Projects'!A68</f>
        <v>56</v>
      </c>
      <c r="B68" s="7" t="str">
        <f>'5.3 Calc│Forecast $2017'!B68</f>
        <v>Pigging Program T60 Longford – Tyers</v>
      </c>
      <c r="C68" s="33" t="str">
        <f>IF(B68="[Delete]",0,'5.3 Calc│Forecast $2017'!C68)</f>
        <v>258n</v>
      </c>
      <c r="D68" s="7" t="str">
        <f>IF($L68&gt;0,IFERROR(VLOOKUP($A68,'3.0 Input│AMP'!$A$13:$F$959,COLUMN(D68)+1,FALSE),"Other"),"")</f>
        <v>Other</v>
      </c>
      <c r="E68" s="7" t="str">
        <f>IF($L68&gt;0,IFERROR(VLOOKUP($A68,'3.0 Input│AMP'!$A$13:$F$959,COLUMN(E68)+1,FALSE),"Non-System"),"")</f>
        <v>Replacement</v>
      </c>
      <c r="F68" s="22"/>
      <c r="G68" s="23">
        <f>'5.3 Calc│Forecast $2017'!G68*'5.4 Calc│Escalators'!G68</f>
        <v>0</v>
      </c>
      <c r="H68" s="23">
        <f>'5.3 Calc│Forecast $2017'!H68*'5.4 Calc│Escalators'!H68</f>
        <v>0</v>
      </c>
      <c r="I68" s="23">
        <f>'5.3 Calc│Forecast $2017'!I68*'5.4 Calc│Escalators'!I68</f>
        <v>0</v>
      </c>
      <c r="J68" s="23">
        <f>'5.3 Calc│Forecast $2017'!J68*'5.4 Calc│Escalators'!J68</f>
        <v>0</v>
      </c>
      <c r="K68" s="23">
        <f>'5.3 Calc│Forecast $2017'!K68*'5.4 Calc│Escalators'!K68</f>
        <v>0.77463343704797061</v>
      </c>
      <c r="L68" s="39">
        <f t="shared" si="0"/>
        <v>0.77463343704797061</v>
      </c>
      <c r="M68" s="62"/>
      <c r="N68" s="6"/>
      <c r="O68" s="62" t="str">
        <f t="shared" si="1"/>
        <v>258</v>
      </c>
    </row>
    <row r="69" spans="1:15" x14ac:dyDescent="0.25">
      <c r="A69" s="7">
        <f>'5.0 Calc│Forecast Projects'!A69</f>
        <v>57</v>
      </c>
      <c r="B69" s="7" t="str">
        <f>'5.3 Calc│Forecast $2017'!B69</f>
        <v>Pigging Program T63 Tyers - Morwell</v>
      </c>
      <c r="C69" s="33" t="str">
        <f>IF(B69="[Delete]",0,'5.3 Calc│Forecast $2017'!C69)</f>
        <v>258o</v>
      </c>
      <c r="D69" s="7" t="str">
        <f>IF($L69&gt;0,IFERROR(VLOOKUP($A69,'3.0 Input│AMP'!$A$13:$F$959,COLUMN(D69)+1,FALSE),"Other"),"")</f>
        <v>Other</v>
      </c>
      <c r="E69" s="7" t="str">
        <f>IF($L69&gt;0,IFERROR(VLOOKUP($A69,'3.0 Input│AMP'!$A$13:$F$959,COLUMN(E69)+1,FALSE),"Non-System"),"")</f>
        <v>Replacement</v>
      </c>
      <c r="F69" s="22"/>
      <c r="G69" s="23">
        <f>'5.3 Calc│Forecast $2017'!G69*'5.4 Calc│Escalators'!G69</f>
        <v>0</v>
      </c>
      <c r="H69" s="23">
        <f>'5.3 Calc│Forecast $2017'!H69*'5.4 Calc│Escalators'!H69</f>
        <v>0</v>
      </c>
      <c r="I69" s="23">
        <f>'5.3 Calc│Forecast $2017'!I69*'5.4 Calc│Escalators'!I69</f>
        <v>0</v>
      </c>
      <c r="J69" s="23">
        <f>'5.3 Calc│Forecast $2017'!J69*'5.4 Calc│Escalators'!J69</f>
        <v>0.63251056649446491</v>
      </c>
      <c r="K69" s="23">
        <f>'5.3 Calc│Forecast $2017'!K69*'5.4 Calc│Escalators'!K69</f>
        <v>0</v>
      </c>
      <c r="L69" s="39">
        <f t="shared" si="0"/>
        <v>0.63251056649446491</v>
      </c>
      <c r="M69" s="62"/>
      <c r="N69" s="6"/>
      <c r="O69" s="62" t="str">
        <f t="shared" si="1"/>
        <v>258</v>
      </c>
    </row>
    <row r="70" spans="1:15" x14ac:dyDescent="0.25">
      <c r="A70" s="7">
        <f>'5.0 Calc│Forecast Projects'!A70</f>
        <v>58</v>
      </c>
      <c r="B70" s="7" t="str">
        <f>'5.3 Calc│Forecast $2017'!B70</f>
        <v>Pigging Program T96 &amp; T98 Chiltern- Rutherglen – Koonoomoo</v>
      </c>
      <c r="C70" s="33" t="str">
        <f>IF(B70="[Delete]",0,'5.3 Calc│Forecast $2017'!C70)</f>
        <v>258p</v>
      </c>
      <c r="D70" s="7" t="str">
        <f>IF($L70&gt;0,IFERROR(VLOOKUP($A70,'3.0 Input│AMP'!$A$13:$F$959,COLUMN(D70)+1,FALSE),"Other"),"")</f>
        <v>Other</v>
      </c>
      <c r="E70" s="7" t="str">
        <f>IF($L70&gt;0,IFERROR(VLOOKUP($A70,'3.0 Input│AMP'!$A$13:$F$959,COLUMN(E70)+1,FALSE),"Non-System"),"")</f>
        <v>Replacement</v>
      </c>
      <c r="F70" s="22"/>
      <c r="G70" s="23">
        <f>'5.3 Calc│Forecast $2017'!G70*'5.4 Calc│Escalators'!G70</f>
        <v>0</v>
      </c>
      <c r="H70" s="23">
        <f>'5.3 Calc│Forecast $2017'!H70*'5.4 Calc│Escalators'!H70</f>
        <v>0</v>
      </c>
      <c r="I70" s="23">
        <f>'5.3 Calc│Forecast $2017'!I70*'5.4 Calc│Escalators'!I70</f>
        <v>0</v>
      </c>
      <c r="J70" s="23">
        <f>'5.3 Calc│Forecast $2017'!J70*'5.4 Calc│Escalators'!J70</f>
        <v>0</v>
      </c>
      <c r="K70" s="23">
        <f>'5.3 Calc│Forecast $2017'!K70*'5.4 Calc│Escalators'!K70</f>
        <v>0.52844858568265696</v>
      </c>
      <c r="L70" s="39">
        <f t="shared" si="0"/>
        <v>0.52844858568265696</v>
      </c>
      <c r="M70" s="62"/>
      <c r="N70" s="6"/>
      <c r="O70" s="62" t="str">
        <f t="shared" si="1"/>
        <v>258</v>
      </c>
    </row>
    <row r="71" spans="1:15" x14ac:dyDescent="0.25">
      <c r="A71" s="7">
        <f>'5.0 Calc│Forecast Projects'!A71</f>
        <v>59</v>
      </c>
      <c r="B71" s="7" t="str">
        <f>'5.3 Calc│Forecast $2017'!B71</f>
        <v>Pigging Program T118 Trugannina-Plumpton</v>
      </c>
      <c r="C71" s="33" t="str">
        <f>IF(B71="[Delete]",0,'5.3 Calc│Forecast $2017'!C71)</f>
        <v>258q</v>
      </c>
      <c r="D71" s="7" t="str">
        <f>IF($L71&gt;0,IFERROR(VLOOKUP($A71,'3.0 Input│AMP'!$A$13:$F$959,COLUMN(D71)+1,FALSE),"Other"),"")</f>
        <v>Other</v>
      </c>
      <c r="E71" s="7" t="str">
        <f>IF($L71&gt;0,IFERROR(VLOOKUP($A71,'3.0 Input│AMP'!$A$13:$F$959,COLUMN(E71)+1,FALSE),"Non-System"),"")</f>
        <v>Replacement</v>
      </c>
      <c r="F71" s="22"/>
      <c r="G71" s="23">
        <f>'5.3 Calc│Forecast $2017'!G71*'5.4 Calc│Escalators'!G71</f>
        <v>0</v>
      </c>
      <c r="H71" s="23">
        <f>'5.3 Calc│Forecast $2017'!H71*'5.4 Calc│Escalators'!H71</f>
        <v>0</v>
      </c>
      <c r="I71" s="23">
        <f>'5.3 Calc│Forecast $2017'!I71*'5.4 Calc│Escalators'!I71</f>
        <v>0</v>
      </c>
      <c r="J71" s="23">
        <f>'5.3 Calc│Forecast $2017'!J71*'5.4 Calc│Escalators'!J71</f>
        <v>0</v>
      </c>
      <c r="K71" s="23">
        <f>'5.3 Calc│Forecast $2017'!K71*'5.4 Calc│Escalators'!K71</f>
        <v>0.53028485667896674</v>
      </c>
      <c r="L71" s="39">
        <f t="shared" si="0"/>
        <v>0.53028485667896674</v>
      </c>
      <c r="M71" s="62"/>
      <c r="N71" s="6"/>
      <c r="O71" s="62" t="str">
        <f t="shared" si="1"/>
        <v>258</v>
      </c>
    </row>
    <row r="72" spans="1:15" x14ac:dyDescent="0.25">
      <c r="A72" s="7">
        <f>'5.0 Calc│Forecast Projects'!A72</f>
        <v>60</v>
      </c>
      <c r="B72" s="7" t="str">
        <f>'5.3 Calc│Forecast $2017'!B72</f>
        <v>Pigging Program James Street to Laverton Pipeline (253)</v>
      </c>
      <c r="C72" s="33" t="str">
        <f>IF(B72="[Delete]",0,'5.3 Calc│Forecast $2017'!C72)</f>
        <v>258s</v>
      </c>
      <c r="D72" s="7" t="str">
        <f>IF($L72&gt;0,IFERROR(VLOOKUP($A72,'3.0 Input│AMP'!$A$13:$F$959,COLUMN(D72)+1,FALSE),"Other"),"")</f>
        <v>Other</v>
      </c>
      <c r="E72" s="7" t="str">
        <f>IF($L72&gt;0,IFERROR(VLOOKUP($A72,'3.0 Input│AMP'!$A$13:$F$959,COLUMN(E72)+1,FALSE),"Non-System"),"")</f>
        <v>Replacement</v>
      </c>
      <c r="F72" s="22"/>
      <c r="G72" s="23">
        <f>'5.3 Calc│Forecast $2017'!G72*'5.4 Calc│Escalators'!G72</f>
        <v>0</v>
      </c>
      <c r="H72" s="23">
        <f>'5.3 Calc│Forecast $2017'!H72*'5.4 Calc│Escalators'!H72</f>
        <v>0.46347426952029519</v>
      </c>
      <c r="I72" s="23">
        <f>'5.3 Calc│Forecast $2017'!I72*'5.4 Calc│Escalators'!I72</f>
        <v>0</v>
      </c>
      <c r="J72" s="23">
        <f>'5.3 Calc│Forecast $2017'!J72*'5.4 Calc│Escalators'!J72</f>
        <v>0</v>
      </c>
      <c r="K72" s="23">
        <f>'5.3 Calc│Forecast $2017'!K72*'5.4 Calc│Escalators'!K72</f>
        <v>0</v>
      </c>
      <c r="L72" s="39">
        <f t="shared" si="0"/>
        <v>0.46347426952029519</v>
      </c>
      <c r="M72" s="62"/>
      <c r="N72" s="6"/>
      <c r="O72" s="62" t="str">
        <f t="shared" si="1"/>
        <v>258</v>
      </c>
    </row>
    <row r="73" spans="1:15" x14ac:dyDescent="0.25">
      <c r="A73" s="7">
        <f>'5.0 Calc│Forecast Projects'!A73</f>
        <v>61</v>
      </c>
      <c r="B73" s="7" t="str">
        <f>'5.3 Calc│Forecast $2017'!B73</f>
        <v>Pigging Program Tyres to Maryvale (67)</v>
      </c>
      <c r="C73" s="33" t="str">
        <f>IF(B73="[Delete]",0,'5.3 Calc│Forecast $2017'!C73)</f>
        <v>258u</v>
      </c>
      <c r="D73" s="7" t="str">
        <f>IF($L73&gt;0,IFERROR(VLOOKUP($A73,'3.0 Input│AMP'!$A$13:$F$959,COLUMN(D73)+1,FALSE),"Other"),"")</f>
        <v>Other</v>
      </c>
      <c r="E73" s="7" t="str">
        <f>IF($L73&gt;0,IFERROR(VLOOKUP($A73,'3.0 Input│AMP'!$A$13:$F$959,COLUMN(E73)+1,FALSE),"Non-System"),"")</f>
        <v>Replacement</v>
      </c>
      <c r="F73" s="22"/>
      <c r="G73" s="23">
        <f>'5.3 Calc│Forecast $2017'!G73*'5.4 Calc│Escalators'!G73</f>
        <v>0.39662261136531368</v>
      </c>
      <c r="H73" s="23">
        <f>'5.3 Calc│Forecast $2017'!H73*'5.4 Calc│Escalators'!H73</f>
        <v>0</v>
      </c>
      <c r="I73" s="23">
        <f>'5.3 Calc│Forecast $2017'!I73*'5.4 Calc│Escalators'!I73</f>
        <v>0</v>
      </c>
      <c r="J73" s="23">
        <f>'5.3 Calc│Forecast $2017'!J73*'5.4 Calc│Escalators'!J73</f>
        <v>0</v>
      </c>
      <c r="K73" s="23">
        <f>'5.3 Calc│Forecast $2017'!K73*'5.4 Calc│Escalators'!K73</f>
        <v>0</v>
      </c>
      <c r="L73" s="39">
        <f t="shared" si="0"/>
        <v>0.39662261136531368</v>
      </c>
      <c r="M73" s="62"/>
      <c r="N73" s="6"/>
      <c r="O73" s="62" t="str">
        <f t="shared" si="1"/>
        <v>258</v>
      </c>
    </row>
    <row r="74" spans="1:15" x14ac:dyDescent="0.25">
      <c r="A74" s="7">
        <f>'5.0 Calc│Forecast Projects'!A74</f>
        <v>62</v>
      </c>
      <c r="B74" s="7" t="str">
        <f>'5.3 Calc│Forecast $2017'!B74</f>
        <v>Pigging Program T108 Newport</v>
      </c>
      <c r="C74" s="33" t="str">
        <f>IF(B74="[Delete]",0,'5.3 Calc│Forecast $2017'!C74)</f>
        <v>258v</v>
      </c>
      <c r="D74" s="7" t="str">
        <f>IF($L74&gt;0,IFERROR(VLOOKUP($A74,'3.0 Input│AMP'!$A$13:$F$959,COLUMN(D74)+1,FALSE),"Other"),"")</f>
        <v>Other</v>
      </c>
      <c r="E74" s="7" t="str">
        <f>IF($L74&gt;0,IFERROR(VLOOKUP($A74,'3.0 Input│AMP'!$A$13:$F$959,COLUMN(E74)+1,FALSE),"Non-System"),"")</f>
        <v>Replacement</v>
      </c>
      <c r="F74" s="22"/>
      <c r="G74" s="23">
        <f>'5.3 Calc│Forecast $2017'!G74*'5.4 Calc│Escalators'!G74</f>
        <v>0.49047248767527674</v>
      </c>
      <c r="H74" s="23">
        <f>'5.3 Calc│Forecast $2017'!H74*'5.4 Calc│Escalators'!H74</f>
        <v>0</v>
      </c>
      <c r="I74" s="23">
        <f>'5.3 Calc│Forecast $2017'!I74*'5.4 Calc│Escalators'!I74</f>
        <v>0</v>
      </c>
      <c r="J74" s="23">
        <f>'5.3 Calc│Forecast $2017'!J74*'5.4 Calc│Escalators'!J74</f>
        <v>0</v>
      </c>
      <c r="K74" s="23">
        <f>'5.3 Calc│Forecast $2017'!K74*'5.4 Calc│Escalators'!K74</f>
        <v>0</v>
      </c>
      <c r="L74" s="39">
        <f t="shared" si="0"/>
        <v>0.49047248767527674</v>
      </c>
      <c r="M74" s="62"/>
      <c r="N74" s="6"/>
      <c r="O74" s="62" t="str">
        <f t="shared" si="1"/>
        <v>258</v>
      </c>
    </row>
    <row r="75" spans="1:15" x14ac:dyDescent="0.25">
      <c r="A75" s="7">
        <f>'5.0 Calc│Forecast Projects'!A75</f>
        <v>63</v>
      </c>
      <c r="B75" s="7" t="str">
        <f>'5.3 Calc│Forecast $2017'!B75</f>
        <v>Pigging Program Inner Ring Main</v>
      </c>
      <c r="C75" s="33" t="str">
        <f>IF(B75="[Delete]",0,'5.3 Calc│Forecast $2017'!C75)</f>
        <v>258w</v>
      </c>
      <c r="D75" s="7" t="str">
        <f>IF($L75&gt;0,IFERROR(VLOOKUP($A75,'3.0 Input│AMP'!$A$13:$F$959,COLUMN(D75)+1,FALSE),"Other"),"")</f>
        <v>Other</v>
      </c>
      <c r="E75" s="7" t="str">
        <f>IF($L75&gt;0,IFERROR(VLOOKUP($A75,'3.0 Input│AMP'!$A$13:$F$959,COLUMN(E75)+1,FALSE),"Non-System"),"")</f>
        <v>Replacement</v>
      </c>
      <c r="F75" s="22"/>
      <c r="G75" s="23">
        <f>'5.3 Calc│Forecast $2017'!G75*'5.4 Calc│Escalators'!G75</f>
        <v>0</v>
      </c>
      <c r="H75" s="23">
        <f>'5.3 Calc│Forecast $2017'!H75*'5.4 Calc│Escalators'!H75</f>
        <v>0</v>
      </c>
      <c r="I75" s="23">
        <f>'5.3 Calc│Forecast $2017'!I75*'5.4 Calc│Escalators'!I75</f>
        <v>3.6367704797047977E-3</v>
      </c>
      <c r="J75" s="23">
        <f>'5.3 Calc│Forecast $2017'!J75*'5.4 Calc│Escalators'!J75</f>
        <v>0</v>
      </c>
      <c r="K75" s="23">
        <f>'5.3 Calc│Forecast $2017'!K75*'5.4 Calc│Escalators'!K75</f>
        <v>0</v>
      </c>
      <c r="L75" s="39">
        <f t="shared" si="0"/>
        <v>3.6367704797047977E-3</v>
      </c>
      <c r="M75" s="62"/>
      <c r="N75" s="6"/>
      <c r="O75" s="62" t="str">
        <f t="shared" si="1"/>
        <v>258</v>
      </c>
    </row>
    <row r="76" spans="1:15" x14ac:dyDescent="0.25">
      <c r="A76" s="7">
        <f>'5.0 Calc│Forecast Projects'!A76</f>
        <v>64</v>
      </c>
      <c r="B76" s="7" t="str">
        <f>'5.3 Calc│Forecast $2017'!B76</f>
        <v>Pigging Program T1 Morwell - Dandenong Repair Program</v>
      </c>
      <c r="C76" s="33" t="str">
        <f>IF(B76="[Delete]",0,'5.3 Calc│Forecast $2017'!C76)</f>
        <v>258x</v>
      </c>
      <c r="D76" s="7" t="str">
        <f>IF($L76&gt;0,IFERROR(VLOOKUP($A76,'3.0 Input│AMP'!$A$13:$F$959,COLUMN(D76)+1,FALSE),"Other"),"")</f>
        <v>Other</v>
      </c>
      <c r="E76" s="7" t="str">
        <f>IF($L76&gt;0,IFERROR(VLOOKUP($A76,'3.0 Input│AMP'!$A$13:$F$959,COLUMN(E76)+1,FALSE),"Non-System"),"")</f>
        <v>Replacement</v>
      </c>
      <c r="F76" s="22"/>
      <c r="G76" s="23">
        <f>'5.3 Calc│Forecast $2017'!G76*'5.4 Calc│Escalators'!G76</f>
        <v>0.95796786442804427</v>
      </c>
      <c r="H76" s="23">
        <f>'5.3 Calc│Forecast $2017'!H76*'5.4 Calc│Escalators'!H76</f>
        <v>0.18021940760147603</v>
      </c>
      <c r="I76" s="23">
        <f>'5.3 Calc│Forecast $2017'!I76*'5.4 Calc│Escalators'!I76</f>
        <v>0</v>
      </c>
      <c r="J76" s="23">
        <f>'5.3 Calc│Forecast $2017'!J76*'5.4 Calc│Escalators'!J76</f>
        <v>0</v>
      </c>
      <c r="K76" s="23">
        <f>'5.3 Calc│Forecast $2017'!K76*'5.4 Calc│Escalators'!K76</f>
        <v>0</v>
      </c>
      <c r="L76" s="39">
        <f t="shared" si="0"/>
        <v>1.1381872720295203</v>
      </c>
      <c r="M76" s="62"/>
      <c r="N76" s="6"/>
      <c r="O76" s="62" t="str">
        <f t="shared" si="1"/>
        <v>258</v>
      </c>
    </row>
    <row r="77" spans="1:15" x14ac:dyDescent="0.25">
      <c r="A77" s="7">
        <f>'5.0 Calc│Forecast Projects'!A77</f>
        <v>65</v>
      </c>
      <c r="B77" s="7" t="str">
        <f>'5.3 Calc│Forecast $2017'!B77</f>
        <v>Pig Trap Installation James Street to Laverton Pipeline (253)</v>
      </c>
      <c r="C77" s="33" t="str">
        <f>IF(B77="[Delete]",0,'5.3 Calc│Forecast $2017'!C77)</f>
        <v>259a</v>
      </c>
      <c r="D77" s="7" t="str">
        <f>IF($L77&gt;0,IFERROR(VLOOKUP($A77,'3.0 Input│AMP'!$A$13:$F$959,COLUMN(D77)+1,FALSE),"Other"),"")</f>
        <v>Pipelines</v>
      </c>
      <c r="E77" s="7" t="str">
        <f>IF($L77&gt;0,IFERROR(VLOOKUP($A77,'3.0 Input│AMP'!$A$13:$F$959,COLUMN(E77)+1,FALSE),"Non-System"),"")</f>
        <v>Replacement</v>
      </c>
      <c r="F77" s="22"/>
      <c r="G77" s="23">
        <f>'5.3 Calc│Forecast $2017'!G77*'5.4 Calc│Escalators'!G77</f>
        <v>0</v>
      </c>
      <c r="H77" s="23">
        <f>'5.3 Calc│Forecast $2017'!H77*'5.4 Calc│Escalators'!H77</f>
        <v>1.9612320979369855</v>
      </c>
      <c r="I77" s="23">
        <f>'5.3 Calc│Forecast $2017'!I77*'5.4 Calc│Escalators'!I77</f>
        <v>0.21513530240132517</v>
      </c>
      <c r="J77" s="23">
        <f>'5.3 Calc│Forecast $2017'!J77*'5.4 Calc│Escalators'!J77</f>
        <v>0</v>
      </c>
      <c r="K77" s="23">
        <f>'5.3 Calc│Forecast $2017'!K77*'5.4 Calc│Escalators'!K77</f>
        <v>0</v>
      </c>
      <c r="L77" s="39">
        <f t="shared" si="0"/>
        <v>2.1763674003383109</v>
      </c>
      <c r="M77" s="62"/>
      <c r="N77" s="6"/>
      <c r="O77" s="62" t="str">
        <f t="shared" si="1"/>
        <v>259</v>
      </c>
    </row>
    <row r="78" spans="1:15" x14ac:dyDescent="0.25">
      <c r="A78" s="7">
        <f>'5.0 Calc│Forecast Projects'!A78</f>
        <v>66</v>
      </c>
      <c r="B78" s="7" t="str">
        <f>'5.3 Calc│Forecast $2017'!B78</f>
        <v>Pig Trap Installation Tyers to Maryvale Pipeline (67)</v>
      </c>
      <c r="C78" s="33" t="str">
        <f>IF(B78="[Delete]",0,'5.3 Calc│Forecast $2017'!C78)</f>
        <v>259d</v>
      </c>
      <c r="D78" s="7" t="str">
        <f>IF($L78&gt;0,IFERROR(VLOOKUP($A78,'3.0 Input│AMP'!$A$13:$F$959,COLUMN(D78)+1,FALSE),"Other"),"")</f>
        <v>Pipelines</v>
      </c>
      <c r="E78" s="7" t="str">
        <f>IF($L78&gt;0,IFERROR(VLOOKUP($A78,'3.0 Input│AMP'!$A$13:$F$959,COLUMN(E78)+1,FALSE),"Non-System"),"")</f>
        <v>Replacement</v>
      </c>
      <c r="F78" s="22"/>
      <c r="G78" s="23">
        <f>'5.3 Calc│Forecast $2017'!G78*'5.4 Calc│Escalators'!G78</f>
        <v>0.61055277068774938</v>
      </c>
      <c r="H78" s="23">
        <f>'5.3 Calc│Forecast $2017'!H78*'5.4 Calc│Escalators'!H78</f>
        <v>8.125118147426999E-2</v>
      </c>
      <c r="I78" s="23">
        <f>'5.3 Calc│Forecast $2017'!I78*'5.4 Calc│Escalators'!I78</f>
        <v>0</v>
      </c>
      <c r="J78" s="23">
        <f>'5.3 Calc│Forecast $2017'!J78*'5.4 Calc│Escalators'!J78</f>
        <v>0</v>
      </c>
      <c r="K78" s="23">
        <f>'5.3 Calc│Forecast $2017'!K78*'5.4 Calc│Escalators'!K78</f>
        <v>0</v>
      </c>
      <c r="L78" s="39">
        <f t="shared" ref="L78:L133" si="2">SUM(G78:K78)</f>
        <v>0.6918039521620194</v>
      </c>
      <c r="M78" s="62"/>
      <c r="N78" s="6"/>
      <c r="O78" s="62" t="str">
        <f t="shared" si="1"/>
        <v>259</v>
      </c>
    </row>
    <row r="79" spans="1:15" x14ac:dyDescent="0.25">
      <c r="A79" s="7">
        <f>'5.0 Calc│Forecast Projects'!A79</f>
        <v>67</v>
      </c>
      <c r="B79" s="7" t="str">
        <f>'5.3 Calc│Forecast $2017'!B79</f>
        <v>Liquid Management - Brooklyn</v>
      </c>
      <c r="C79" s="33" t="str">
        <f>IF(B79="[Delete]",0,'5.3 Calc│Forecast $2017'!C79)</f>
        <v>260a</v>
      </c>
      <c r="D79" s="7" t="str">
        <f>IF($L79&gt;0,IFERROR(VLOOKUP($A79,'3.0 Input│AMP'!$A$13:$F$959,COLUMN(D79)+1,FALSE),"Other"),"")</f>
        <v>City Gates &amp; Field Regs</v>
      </c>
      <c r="E79" s="7" t="str">
        <f>IF($L79&gt;0,IFERROR(VLOOKUP($A79,'3.0 Input│AMP'!$A$13:$F$959,COLUMN(E79)+1,FALSE),"Non-System"),"")</f>
        <v>Replacement</v>
      </c>
      <c r="F79" s="22"/>
      <c r="G79" s="23">
        <f>'5.3 Calc│Forecast $2017'!G79*'5.4 Calc│Escalators'!G79</f>
        <v>0</v>
      </c>
      <c r="H79" s="23">
        <f>'5.3 Calc│Forecast $2017'!H79*'5.4 Calc│Escalators'!H79</f>
        <v>0</v>
      </c>
      <c r="I79" s="23">
        <f>'5.3 Calc│Forecast $2017'!I79*'5.4 Calc│Escalators'!I79</f>
        <v>0</v>
      </c>
      <c r="J79" s="23">
        <f>'5.3 Calc│Forecast $2017'!J79*'5.4 Calc│Escalators'!J79</f>
        <v>0</v>
      </c>
      <c r="K79" s="23">
        <f>'5.3 Calc│Forecast $2017'!K79*'5.4 Calc│Escalators'!K79</f>
        <v>0.16250969335793355</v>
      </c>
      <c r="L79" s="39">
        <f t="shared" si="2"/>
        <v>0.16250969335793355</v>
      </c>
      <c r="M79" s="62"/>
      <c r="N79" s="6"/>
      <c r="O79" s="62" t="str">
        <f t="shared" ref="O79:O142" si="3">LEFT(C79,3)</f>
        <v>260</v>
      </c>
    </row>
    <row r="80" spans="1:15" x14ac:dyDescent="0.25">
      <c r="A80" s="7">
        <f>'5.0 Calc│Forecast Projects'!A80</f>
        <v>68</v>
      </c>
      <c r="B80" s="7" t="str">
        <f>'5.3 Calc│Forecast $2017'!B80</f>
        <v>Liquid Management - Pakenham</v>
      </c>
      <c r="C80" s="33" t="str">
        <f>IF(B80="[Delete]",0,'5.3 Calc│Forecast $2017'!C80)</f>
        <v>260b</v>
      </c>
      <c r="D80" s="7" t="str">
        <f>IF($L80&gt;0,IFERROR(VLOOKUP($A80,'3.0 Input│AMP'!$A$13:$F$959,COLUMN(D80)+1,FALSE),"Other"),"")</f>
        <v>City Gates &amp; Field Regs</v>
      </c>
      <c r="E80" s="7" t="str">
        <f>IF($L80&gt;0,IFERROR(VLOOKUP($A80,'3.0 Input│AMP'!$A$13:$F$959,COLUMN(E80)+1,FALSE),"Non-System"),"")</f>
        <v>Replacement</v>
      </c>
      <c r="F80" s="22"/>
      <c r="G80" s="23">
        <f>'5.3 Calc│Forecast $2017'!G80*'5.4 Calc│Escalators'!G80</f>
        <v>0</v>
      </c>
      <c r="H80" s="23">
        <f>'5.3 Calc│Forecast $2017'!H80*'5.4 Calc│Escalators'!H80</f>
        <v>0</v>
      </c>
      <c r="I80" s="23">
        <f>'5.3 Calc│Forecast $2017'!I80*'5.4 Calc│Escalators'!I80</f>
        <v>0</v>
      </c>
      <c r="J80" s="23">
        <f>'5.3 Calc│Forecast $2017'!J80*'5.4 Calc│Escalators'!J80</f>
        <v>0.16250969335793355</v>
      </c>
      <c r="K80" s="23">
        <f>'5.3 Calc│Forecast $2017'!K80*'5.4 Calc│Escalators'!K80</f>
        <v>0</v>
      </c>
      <c r="L80" s="39">
        <f t="shared" si="2"/>
        <v>0.16250969335793355</v>
      </c>
      <c r="M80" s="62"/>
      <c r="N80" s="6"/>
      <c r="O80" s="62" t="str">
        <f t="shared" si="3"/>
        <v>260</v>
      </c>
    </row>
    <row r="81" spans="1:15" x14ac:dyDescent="0.25">
      <c r="A81" s="7">
        <f>'5.0 Calc│Forecast Projects'!A81</f>
        <v>69</v>
      </c>
      <c r="B81" s="7" t="str">
        <f>'5.3 Calc│Forecast $2017'!B81</f>
        <v>RTU replacement</v>
      </c>
      <c r="C81" s="33">
        <f>IF(B81="[Delete]",0,'5.3 Calc│Forecast $2017'!C81)</f>
        <v>262</v>
      </c>
      <c r="D81" s="7" t="str">
        <f>IF($L81&gt;0,IFERROR(VLOOKUP($A81,'3.0 Input│AMP'!$A$13:$F$959,COLUMN(D81)+1,FALSE),"Other"),"")</f>
        <v>Other</v>
      </c>
      <c r="E81" s="7" t="str">
        <f>IF($L81&gt;0,IFERROR(VLOOKUP($A81,'3.0 Input│AMP'!$A$13:$F$959,COLUMN(E81)+1,FALSE),"Non-System"),"")</f>
        <v>Replacement</v>
      </c>
      <c r="F81" s="22"/>
      <c r="G81" s="23">
        <f>'5.3 Calc│Forecast $2017'!G81*'5.4 Calc│Escalators'!G81</f>
        <v>0.14678807202952029</v>
      </c>
      <c r="H81" s="23">
        <f>'5.3 Calc│Forecast $2017'!H81*'5.4 Calc│Escalators'!H81</f>
        <v>0.14678807202952029</v>
      </c>
      <c r="I81" s="23">
        <f>'5.3 Calc│Forecast $2017'!I81*'5.4 Calc│Escalators'!I81</f>
        <v>0.14678807202952029</v>
      </c>
      <c r="J81" s="23">
        <f>'5.3 Calc│Forecast $2017'!J81*'5.4 Calc│Escalators'!J81</f>
        <v>0.14678807202952029</v>
      </c>
      <c r="K81" s="23">
        <f>'5.3 Calc│Forecast $2017'!K81*'5.4 Calc│Escalators'!K81</f>
        <v>0.14678807202952029</v>
      </c>
      <c r="L81" s="39">
        <f t="shared" si="2"/>
        <v>0.73394036014760144</v>
      </c>
      <c r="M81" s="62"/>
      <c r="N81" s="6"/>
      <c r="O81" s="62" t="str">
        <f t="shared" si="3"/>
        <v>262</v>
      </c>
    </row>
    <row r="82" spans="1:15" x14ac:dyDescent="0.25">
      <c r="A82" s="7">
        <f>'5.0 Calc│Forecast Projects'!A82</f>
        <v>70</v>
      </c>
      <c r="B82" s="7" t="str">
        <f>'5.3 Calc│Forecast $2017'!B82</f>
        <v>Pipe Support replacement</v>
      </c>
      <c r="C82" s="33">
        <f>IF(B82="[Delete]",0,'5.3 Calc│Forecast $2017'!C82)</f>
        <v>263</v>
      </c>
      <c r="D82" s="7" t="str">
        <f>IF($L82&gt;0,IFERROR(VLOOKUP($A82,'3.0 Input│AMP'!$A$13:$F$959,COLUMN(D82)+1,FALSE),"Other"),"")</f>
        <v>Pipelines</v>
      </c>
      <c r="E82" s="7" t="str">
        <f>IF($L82&gt;0,IFERROR(VLOOKUP($A82,'3.0 Input│AMP'!$A$13:$F$959,COLUMN(E82)+1,FALSE),"Non-System"),"")</f>
        <v>Replacement</v>
      </c>
      <c r="F82" s="22"/>
      <c r="G82" s="23">
        <f>'5.3 Calc│Forecast $2017'!G82*'5.4 Calc│Escalators'!G82</f>
        <v>0.1705885496103321</v>
      </c>
      <c r="H82" s="23">
        <f>'5.3 Calc│Forecast $2017'!H82*'5.4 Calc│Escalators'!H82</f>
        <v>0.1705885496103321</v>
      </c>
      <c r="I82" s="23">
        <f>'5.3 Calc│Forecast $2017'!I82*'5.4 Calc│Escalators'!I82</f>
        <v>0.1705885496103321</v>
      </c>
      <c r="J82" s="23">
        <f>'5.3 Calc│Forecast $2017'!J82*'5.4 Calc│Escalators'!J82</f>
        <v>0.1705885496103321</v>
      </c>
      <c r="K82" s="23">
        <f>'5.3 Calc│Forecast $2017'!K82*'5.4 Calc│Escalators'!K82</f>
        <v>0.1705885496103321</v>
      </c>
      <c r="L82" s="39">
        <f t="shared" si="2"/>
        <v>0.85294274805166048</v>
      </c>
      <c r="M82" s="62"/>
      <c r="N82" s="6"/>
      <c r="O82" s="62" t="str">
        <f t="shared" si="3"/>
        <v>263</v>
      </c>
    </row>
    <row r="83" spans="1:15" x14ac:dyDescent="0.25">
      <c r="A83" s="7">
        <f>'5.0 Calc│Forecast Projects'!A83</f>
        <v>71</v>
      </c>
      <c r="B83" s="7" t="str">
        <f>'5.3 Calc│Forecast $2017'!B83</f>
        <v>HMI upgrade to CLEAR SCADA at BCS, SCS and WCS &amp; CG, Longford</v>
      </c>
      <c r="C83" s="33">
        <f>IF(B83="[Delete]",0,'5.3 Calc│Forecast $2017'!C83)</f>
        <v>264</v>
      </c>
      <c r="D83" s="7" t="str">
        <f>IF($L83&gt;0,IFERROR(VLOOKUP($A83,'3.0 Input│AMP'!$A$13:$F$959,COLUMN(D83)+1,FALSE),"Other"),"")</f>
        <v>Other</v>
      </c>
      <c r="E83" s="7" t="str">
        <f>IF($L83&gt;0,IFERROR(VLOOKUP($A83,'3.0 Input│AMP'!$A$13:$F$959,COLUMN(E83)+1,FALSE),"Non-System"),"")</f>
        <v>Non-System</v>
      </c>
      <c r="F83" s="22"/>
      <c r="G83" s="23">
        <f>'5.3 Calc│Forecast $2017'!G83*'5.4 Calc│Escalators'!G83</f>
        <v>6.3063852398524009E-2</v>
      </c>
      <c r="H83" s="23">
        <f>'5.3 Calc│Forecast $2017'!H83*'5.4 Calc│Escalators'!H83</f>
        <v>6.3063852398524009E-2</v>
      </c>
      <c r="I83" s="23">
        <f>'5.3 Calc│Forecast $2017'!I83*'5.4 Calc│Escalators'!I83</f>
        <v>6.3063852398524009E-2</v>
      </c>
      <c r="J83" s="23">
        <f>'5.3 Calc│Forecast $2017'!J83*'5.4 Calc│Escalators'!J83</f>
        <v>6.3063852398524009E-2</v>
      </c>
      <c r="K83" s="23">
        <f>'5.3 Calc│Forecast $2017'!K83*'5.4 Calc│Escalators'!K83</f>
        <v>6.3063852398524009E-2</v>
      </c>
      <c r="L83" s="39">
        <f t="shared" si="2"/>
        <v>0.31531926199262006</v>
      </c>
      <c r="M83" s="62"/>
      <c r="N83" s="6"/>
      <c r="O83" s="62" t="str">
        <f t="shared" si="3"/>
        <v>264</v>
      </c>
    </row>
    <row r="84" spans="1:15" x14ac:dyDescent="0.25">
      <c r="A84" s="7">
        <f>'5.0 Calc│Forecast Projects'!A84</f>
        <v>72</v>
      </c>
      <c r="B84" s="7" t="str">
        <f>'5.3 Calc│Forecast $2017'!B84</f>
        <v>BCS Unit 12 Inlet Filter Replacement/Augmentation</v>
      </c>
      <c r="C84" s="33">
        <f>IF(B84="[Delete]",0,'5.3 Calc│Forecast $2017'!C84)</f>
        <v>267</v>
      </c>
      <c r="D84" s="7" t="str">
        <f>IF($L84&gt;0,IFERROR(VLOOKUP($A84,'3.0 Input│AMP'!$A$13:$F$959,COLUMN(D84)+1,FALSE),"Other"),"")</f>
        <v>Compressors</v>
      </c>
      <c r="E84" s="7" t="str">
        <f>IF($L84&gt;0,IFERROR(VLOOKUP($A84,'3.0 Input│AMP'!$A$13:$F$959,COLUMN(E84)+1,FALSE),"Non-System"),"")</f>
        <v>Replacement</v>
      </c>
      <c r="F84" s="22"/>
      <c r="G84" s="23">
        <f>'5.3 Calc│Forecast $2017'!G84*'5.4 Calc│Escalators'!G84</f>
        <v>0.65800478712177135</v>
      </c>
      <c r="H84" s="23">
        <f>'5.3 Calc│Forecast $2017'!H84*'5.4 Calc│Escalators'!H84</f>
        <v>0</v>
      </c>
      <c r="I84" s="23">
        <f>'5.3 Calc│Forecast $2017'!I84*'5.4 Calc│Escalators'!I84</f>
        <v>0</v>
      </c>
      <c r="J84" s="23">
        <f>'5.3 Calc│Forecast $2017'!J84*'5.4 Calc│Escalators'!J84</f>
        <v>0</v>
      </c>
      <c r="K84" s="23">
        <f>'5.3 Calc│Forecast $2017'!K84*'5.4 Calc│Escalators'!K84</f>
        <v>0</v>
      </c>
      <c r="L84" s="39">
        <f t="shared" si="2"/>
        <v>0.65800478712177135</v>
      </c>
      <c r="M84" s="62"/>
      <c r="N84" s="6"/>
      <c r="O84" s="62" t="str">
        <f t="shared" si="3"/>
        <v>267</v>
      </c>
    </row>
    <row r="85" spans="1:15" x14ac:dyDescent="0.25">
      <c r="A85" s="7">
        <f>'5.0 Calc│Forecast Projects'!A85</f>
        <v>73</v>
      </c>
      <c r="B85" s="7" t="str">
        <f>'5.3 Calc│Forecast $2017'!B85</f>
        <v>Coogee decommissioning</v>
      </c>
      <c r="C85" s="33">
        <f>IF(B85="[Delete]",0,'5.3 Calc│Forecast $2017'!C85)</f>
        <v>268</v>
      </c>
      <c r="D85" s="7" t="str">
        <f>IF($L85&gt;0,IFERROR(VLOOKUP($A85,'3.0 Input│AMP'!$A$13:$F$959,COLUMN(D85)+1,FALSE),"Other"),"")</f>
        <v/>
      </c>
      <c r="E85" s="7" t="str">
        <f>IF($L85&gt;0,IFERROR(VLOOKUP($A85,'3.0 Input│AMP'!$A$13:$F$959,COLUMN(E85)+1,FALSE),"Non-System"),"")</f>
        <v/>
      </c>
      <c r="F85" s="22"/>
      <c r="G85" s="23">
        <f>'5.3 Calc│Forecast $2017'!G85*'5.4 Calc│Escalators'!G85</f>
        <v>0</v>
      </c>
      <c r="H85" s="23">
        <f>'5.3 Calc│Forecast $2017'!H85*'5.4 Calc│Escalators'!H85</f>
        <v>0</v>
      </c>
      <c r="I85" s="23">
        <f>'5.3 Calc│Forecast $2017'!I85*'5.4 Calc│Escalators'!I85</f>
        <v>0</v>
      </c>
      <c r="J85" s="23">
        <f>'5.3 Calc│Forecast $2017'!J85*'5.4 Calc│Escalators'!J85</f>
        <v>0</v>
      </c>
      <c r="K85" s="23">
        <f>'5.3 Calc│Forecast $2017'!K85*'5.4 Calc│Escalators'!K85</f>
        <v>0</v>
      </c>
      <c r="L85" s="39">
        <f t="shared" si="2"/>
        <v>0</v>
      </c>
      <c r="M85" s="62"/>
      <c r="N85" s="6"/>
      <c r="O85" s="62" t="str">
        <f t="shared" si="3"/>
        <v>268</v>
      </c>
    </row>
    <row r="86" spans="1:15" x14ac:dyDescent="0.25">
      <c r="A86" s="7">
        <f>'5.0 Calc│Forecast Projects'!A86</f>
        <v>74</v>
      </c>
      <c r="B86" s="7" t="str">
        <f>'5.3 Calc│Forecast $2017'!B86</f>
        <v>Compressor Type B Compliance</v>
      </c>
      <c r="C86" s="33">
        <f>IF(B86="[Delete]",0,'5.3 Calc│Forecast $2017'!C86)</f>
        <v>271</v>
      </c>
      <c r="D86" s="7" t="str">
        <f>IF($L86&gt;0,IFERROR(VLOOKUP($A86,'3.0 Input│AMP'!$A$13:$F$959,COLUMN(D86)+1,FALSE),"Other"),"")</f>
        <v>Compressors</v>
      </c>
      <c r="E86" s="7" t="str">
        <f>IF($L86&gt;0,IFERROR(VLOOKUP($A86,'3.0 Input│AMP'!$A$13:$F$959,COLUMN(E86)+1,FALSE),"Non-System"),"")</f>
        <v>Replacement</v>
      </c>
      <c r="F86" s="22"/>
      <c r="G86" s="23">
        <f>'5.3 Calc│Forecast $2017'!G86*'5.4 Calc│Escalators'!G86</f>
        <v>0.22431568439114385</v>
      </c>
      <c r="H86" s="23">
        <f>'5.3 Calc│Forecast $2017'!H86*'5.4 Calc│Escalators'!H86</f>
        <v>0.22431568439114385</v>
      </c>
      <c r="I86" s="23">
        <f>'5.3 Calc│Forecast $2017'!I86*'5.4 Calc│Escalators'!I86</f>
        <v>0.22431568439114385</v>
      </c>
      <c r="J86" s="23">
        <f>'5.3 Calc│Forecast $2017'!J86*'5.4 Calc│Escalators'!J86</f>
        <v>0.22431568439114385</v>
      </c>
      <c r="K86" s="23">
        <f>'5.3 Calc│Forecast $2017'!K86*'5.4 Calc│Escalators'!K86</f>
        <v>0.22431568439114385</v>
      </c>
      <c r="L86" s="39">
        <f t="shared" si="2"/>
        <v>1.1215784219557192</v>
      </c>
      <c r="M86" s="62"/>
      <c r="N86" s="6"/>
      <c r="O86" s="62" t="str">
        <f t="shared" si="3"/>
        <v>271</v>
      </c>
    </row>
    <row r="87" spans="1:15" x14ac:dyDescent="0.25">
      <c r="A87" s="7">
        <f>'5.0 Calc│Forecast Projects'!A87</f>
        <v>75</v>
      </c>
      <c r="B87" s="7" t="str">
        <f>'5.3 Calc│Forecast $2017'!B87</f>
        <v>Dandenong LNG Isolation Valve Upgrade</v>
      </c>
      <c r="C87" s="33">
        <f>IF(B87="[Delete]",0,'5.3 Calc│Forecast $2017'!C87)</f>
        <v>275</v>
      </c>
      <c r="D87" s="7" t="str">
        <f>IF($L87&gt;0,IFERROR(VLOOKUP($A87,'3.0 Input│AMP'!$A$13:$F$959,COLUMN(D87)+1,FALSE),"Other"),"")</f>
        <v>Pipelines</v>
      </c>
      <c r="E87" s="7" t="str">
        <f>IF($L87&gt;0,IFERROR(VLOOKUP($A87,'3.0 Input│AMP'!$A$13:$F$959,COLUMN(E87)+1,FALSE),"Non-System"),"")</f>
        <v>Replacement</v>
      </c>
      <c r="F87" s="22"/>
      <c r="G87" s="23">
        <f>'5.3 Calc│Forecast $2017'!G87*'5.4 Calc│Escalators'!G87</f>
        <v>0.67177348671586723</v>
      </c>
      <c r="H87" s="23">
        <f>'5.3 Calc│Forecast $2017'!H87*'5.4 Calc│Escalators'!H87</f>
        <v>0</v>
      </c>
      <c r="I87" s="23">
        <f>'5.3 Calc│Forecast $2017'!I87*'5.4 Calc│Escalators'!I87</f>
        <v>0</v>
      </c>
      <c r="J87" s="23">
        <f>'5.3 Calc│Forecast $2017'!J87*'5.4 Calc│Escalators'!J87</f>
        <v>0</v>
      </c>
      <c r="K87" s="23">
        <f>'5.3 Calc│Forecast $2017'!K87*'5.4 Calc│Escalators'!K87</f>
        <v>0</v>
      </c>
      <c r="L87" s="39">
        <f t="shared" si="2"/>
        <v>0.67177348671586723</v>
      </c>
      <c r="M87" s="62"/>
      <c r="N87" s="6"/>
      <c r="O87" s="62" t="str">
        <f t="shared" si="3"/>
        <v>275</v>
      </c>
    </row>
    <row r="88" spans="1:15" x14ac:dyDescent="0.25">
      <c r="A88" s="7">
        <f>'5.0 Calc│Forecast Projects'!A88</f>
        <v>76</v>
      </c>
      <c r="B88" s="7" t="str">
        <f>'5.3 Calc│Forecast $2017'!B88</f>
        <v>Morwell-Dandenong Fatigue Crack Detection from High Loads</v>
      </c>
      <c r="C88" s="33">
        <f>IF(B88="[Delete]",0,'5.3 Calc│Forecast $2017'!C88)</f>
        <v>276</v>
      </c>
      <c r="D88" s="7" t="str">
        <f>IF($L88&gt;0,IFERROR(VLOOKUP($A88,'3.0 Input│AMP'!$A$13:$F$959,COLUMN(D88)+1,FALSE),"Other"),"")</f>
        <v>Pipelines</v>
      </c>
      <c r="E88" s="7" t="str">
        <f>IF($L88&gt;0,IFERROR(VLOOKUP($A88,'3.0 Input│AMP'!$A$13:$F$959,COLUMN(E88)+1,FALSE),"Non-System"),"")</f>
        <v>Replacement</v>
      </c>
      <c r="F88" s="22"/>
      <c r="G88" s="23">
        <f>'5.3 Calc│Forecast $2017'!G88*'5.4 Calc│Escalators'!G88</f>
        <v>0.26997555719557198</v>
      </c>
      <c r="H88" s="23">
        <f>'5.3 Calc│Forecast $2017'!H88*'5.4 Calc│Escalators'!H88</f>
        <v>0</v>
      </c>
      <c r="I88" s="23">
        <f>'5.3 Calc│Forecast $2017'!I88*'5.4 Calc│Escalators'!I88</f>
        <v>0</v>
      </c>
      <c r="J88" s="23">
        <f>'5.3 Calc│Forecast $2017'!J88*'5.4 Calc│Escalators'!J88</f>
        <v>0</v>
      </c>
      <c r="K88" s="23">
        <f>'5.3 Calc│Forecast $2017'!K88*'5.4 Calc│Escalators'!K88</f>
        <v>0</v>
      </c>
      <c r="L88" s="39">
        <f t="shared" si="2"/>
        <v>0.26997555719557198</v>
      </c>
      <c r="M88" s="62"/>
      <c r="N88" s="6"/>
      <c r="O88" s="62" t="str">
        <f t="shared" si="3"/>
        <v>276</v>
      </c>
    </row>
    <row r="89" spans="1:15" x14ac:dyDescent="0.25">
      <c r="A89" s="7">
        <f>'5.0 Calc│Forecast Projects'!A89</f>
        <v>77</v>
      </c>
      <c r="B89" s="7" t="str">
        <f>'5.3 Calc│Forecast $2017'!B89</f>
        <v>Unibolt Enclosure Replacement</v>
      </c>
      <c r="C89" s="33">
        <f>IF(B89="[Delete]",0,'5.3 Calc│Forecast $2017'!C89)</f>
        <v>277</v>
      </c>
      <c r="D89" s="7" t="str">
        <f>IF($L89&gt;0,IFERROR(VLOOKUP($A89,'3.0 Input│AMP'!$A$13:$F$959,COLUMN(D89)+1,FALSE),"Other"),"")</f>
        <v>Other</v>
      </c>
      <c r="E89" s="7" t="str">
        <f>IF($L89&gt;0,IFERROR(VLOOKUP($A89,'3.0 Input│AMP'!$A$13:$F$959,COLUMN(E89)+1,FALSE),"Non-System"),"")</f>
        <v>Replacement</v>
      </c>
      <c r="F89" s="22"/>
      <c r="G89" s="23">
        <f>'5.3 Calc│Forecast $2017'!G89*'5.4 Calc│Escalators'!G89</f>
        <v>4.6022701107011073E-2</v>
      </c>
      <c r="H89" s="96">
        <f>'5.3 Calc│Forecast $2017'!H89*'5.4 Calc│Escalators'!H89</f>
        <v>4.6022701107011073E-2</v>
      </c>
      <c r="I89" s="23">
        <f>'5.3 Calc│Forecast $2017'!I89*'5.4 Calc│Escalators'!I89</f>
        <v>4.6022701107011073E-2</v>
      </c>
      <c r="J89" s="23">
        <f>'5.3 Calc│Forecast $2017'!J89*'5.4 Calc│Escalators'!J89</f>
        <v>4.6022701107011073E-2</v>
      </c>
      <c r="K89" s="23">
        <f>'5.3 Calc│Forecast $2017'!K89*'5.4 Calc│Escalators'!K89</f>
        <v>4.6022701107011073E-2</v>
      </c>
      <c r="L89" s="39">
        <f t="shared" si="2"/>
        <v>0.23011350553505536</v>
      </c>
      <c r="M89" s="62"/>
      <c r="N89" s="6"/>
      <c r="O89" s="62" t="str">
        <f t="shared" si="3"/>
        <v>277</v>
      </c>
    </row>
    <row r="90" spans="1:15" x14ac:dyDescent="0.25">
      <c r="A90" s="7">
        <f>'5.0 Calc│Forecast Projects'!A90</f>
        <v>78</v>
      </c>
      <c r="B90" s="7" t="str">
        <f>'5.3 Calc│Forecast $2017'!B90</f>
        <v>WAN Upgrade (Satellite project)</v>
      </c>
      <c r="C90" s="33">
        <f>IF(B90="[Delete]",0,'5.3 Calc│Forecast $2017'!C90)</f>
        <v>278</v>
      </c>
      <c r="D90" s="7" t="str">
        <f>IF($L90&gt;0,IFERROR(VLOOKUP($A90,'3.0 Input│AMP'!$A$13:$F$959,COLUMN(D90)+1,FALSE),"Other"),"")</f>
        <v>Other</v>
      </c>
      <c r="E90" s="7" t="str">
        <f>IF($L90&gt;0,IFERROR(VLOOKUP($A90,'3.0 Input│AMP'!$A$13:$F$959,COLUMN(E90)+1,FALSE),"Non-System"),"")</f>
        <v>Non-System</v>
      </c>
      <c r="F90" s="22"/>
      <c r="G90" s="23">
        <f>'5.3 Calc│Forecast $2017'!G90*'5.4 Calc│Escalators'!G90</f>
        <v>0.9801890537269371</v>
      </c>
      <c r="H90" s="23">
        <f>'5.3 Calc│Forecast $2017'!H90*'5.4 Calc│Escalators'!H90</f>
        <v>0.9801890537269371</v>
      </c>
      <c r="I90" s="23">
        <f>'5.3 Calc│Forecast $2017'!I90*'5.4 Calc│Escalators'!I90</f>
        <v>0.9801890537269371</v>
      </c>
      <c r="J90" s="23">
        <f>'5.3 Calc│Forecast $2017'!J90*'5.4 Calc│Escalators'!J90</f>
        <v>0.9801890537269371</v>
      </c>
      <c r="K90" s="23">
        <f>'5.3 Calc│Forecast $2017'!K90*'5.4 Calc│Escalators'!K90</f>
        <v>0.9801890537269371</v>
      </c>
      <c r="L90" s="39">
        <f t="shared" si="2"/>
        <v>4.9009452686346853</v>
      </c>
      <c r="M90" s="62"/>
      <c r="N90" s="6"/>
      <c r="O90" s="62" t="str">
        <f t="shared" si="3"/>
        <v>278</v>
      </c>
    </row>
    <row r="91" spans="1:15" x14ac:dyDescent="0.25">
      <c r="A91" s="7">
        <f>'5.0 Calc│Forecast Projects'!A91</f>
        <v>79</v>
      </c>
      <c r="B91" s="7" t="str">
        <f>'5.3 Calc│Forecast $2017'!B91</f>
        <v>Warragul Looping 6" (Southern Route)</v>
      </c>
      <c r="C91" s="33" t="str">
        <f>IF(B91="[Delete]",0,'5.3 Calc│Forecast $2017'!C91)</f>
        <v>Warragul 6" (Sth)</v>
      </c>
      <c r="D91" s="7" t="str">
        <f>IF($L91&gt;0,IFERROR(VLOOKUP($A91,'3.0 Input│AMP'!$A$13:$F$959,COLUMN(D91)+1,FALSE),"Other"),"")</f>
        <v>Pipelines</v>
      </c>
      <c r="E91" s="7" t="str">
        <f>IF($L91&gt;0,IFERROR(VLOOKUP($A91,'3.0 Input│AMP'!$A$13:$F$959,COLUMN(E91)+1,FALSE),"Non-System"),"")</f>
        <v>Augmentation</v>
      </c>
      <c r="F91" s="22"/>
      <c r="G91" s="23">
        <f>'5.3 Calc│Forecast $2017'!G91*'5.4 Calc│Escalators'!G91</f>
        <v>5.5892988929889293</v>
      </c>
      <c r="H91" s="23">
        <f>'5.3 Calc│Forecast $2017'!H91*'5.4 Calc│Escalators'!H91</f>
        <v>2.0701107011070112</v>
      </c>
      <c r="I91" s="23">
        <f>'5.3 Calc│Forecast $2017'!I91*'5.4 Calc│Escalators'!I91</f>
        <v>0</v>
      </c>
      <c r="J91" s="23">
        <f>'5.3 Calc│Forecast $2017'!J91*'5.4 Calc│Escalators'!J91</f>
        <v>0</v>
      </c>
      <c r="K91" s="23">
        <f>'5.3 Calc│Forecast $2017'!K91*'5.4 Calc│Escalators'!K91</f>
        <v>0</v>
      </c>
      <c r="L91" s="39">
        <f t="shared" si="2"/>
        <v>7.6594095940959406</v>
      </c>
      <c r="M91" s="62"/>
      <c r="N91" s="93" t="s">
        <v>93</v>
      </c>
      <c r="O91" s="62" t="str">
        <f t="shared" si="3"/>
        <v>War</v>
      </c>
    </row>
    <row r="92" spans="1:15" x14ac:dyDescent="0.25">
      <c r="A92" s="7">
        <f>'5.0 Calc│Forecast Projects'!A92</f>
        <v>80</v>
      </c>
      <c r="B92" s="7" t="str">
        <f>'5.3 Calc│Forecast $2017'!B92</f>
        <v>Angelsea Pipeline (Western Route)</v>
      </c>
      <c r="C92" s="33" t="str">
        <f>IF(B92="[Delete]",0,'5.3 Calc│Forecast $2017'!C92)</f>
        <v>Anglesea</v>
      </c>
      <c r="D92" s="7" t="str">
        <f>IF($L92&gt;0,IFERROR(VLOOKUP($A92,'3.0 Input│AMP'!$A$13:$F$959,COLUMN(D92)+1,FALSE),"Other"),"")</f>
        <v>Pipelines</v>
      </c>
      <c r="E92" s="7" t="str">
        <f>IF($L92&gt;0,IFERROR(VLOOKUP($A92,'3.0 Input│AMP'!$A$13:$F$959,COLUMN(E92)+1,FALSE),"Non-System"),"")</f>
        <v>Augmentation</v>
      </c>
      <c r="F92" s="22"/>
      <c r="G92" s="23">
        <f>'5.3 Calc│Forecast $2017'!G92*'5.4 Calc│Escalators'!G92</f>
        <v>14.097958663867443</v>
      </c>
      <c r="H92" s="23">
        <f>'5.3 Calc│Forecast $2017'!H92*'5.4 Calc│Escalators'!H92</f>
        <v>12.702208522553223</v>
      </c>
      <c r="I92" s="23">
        <f>'5.3 Calc│Forecast $2017'!I92*'5.4 Calc│Escalators'!I92</f>
        <v>0</v>
      </c>
      <c r="J92" s="23">
        <f>'5.3 Calc│Forecast $2017'!J92*'5.4 Calc│Escalators'!J92</f>
        <v>0</v>
      </c>
      <c r="K92" s="23">
        <f>'5.3 Calc│Forecast $2017'!K92*'5.4 Calc│Escalators'!K92</f>
        <v>0</v>
      </c>
      <c r="L92" s="39">
        <f t="shared" si="2"/>
        <v>26.800167186420666</v>
      </c>
      <c r="M92" s="62"/>
      <c r="N92" s="6" t="s">
        <v>90</v>
      </c>
      <c r="O92" s="62" t="str">
        <f t="shared" si="3"/>
        <v>Ang</v>
      </c>
    </row>
    <row r="93" spans="1:15" x14ac:dyDescent="0.25">
      <c r="A93" s="7">
        <f>'5.0 Calc│Forecast Projects'!A93</f>
        <v>81</v>
      </c>
      <c r="B93" s="7" t="str">
        <f>'5.3 Calc│Forecast $2017'!B93</f>
        <v>BCS Reconfiguration (2B)</v>
      </c>
      <c r="C93" s="33" t="str">
        <f>IF(B93="[Delete]",0,'5.3 Calc│Forecast $2017'!C93)</f>
        <v>BCS Reconfig (2A)</v>
      </c>
      <c r="D93" s="7" t="str">
        <f>IF($L93&gt;0,IFERROR(VLOOKUP($A93,'3.0 Input│AMP'!$A$13:$F$959,COLUMN(D93)+1,FALSE),"Other"),"")</f>
        <v>Compressors</v>
      </c>
      <c r="E93" s="7" t="str">
        <f>IF($L93&gt;0,IFERROR(VLOOKUP($A93,'3.0 Input│AMP'!$A$13:$F$959,COLUMN(E93)+1,FALSE),"Non-System"),"")</f>
        <v>Augmentation</v>
      </c>
      <c r="F93" s="22"/>
      <c r="G93" s="23">
        <f>'5.3 Calc│Forecast $2017'!G93*'5.4 Calc│Escalators'!G93</f>
        <v>2.0288546472509226</v>
      </c>
      <c r="H93" s="23">
        <f>'5.3 Calc│Forecast $2017'!H93*'5.4 Calc│Escalators'!H93</f>
        <v>0</v>
      </c>
      <c r="I93" s="23">
        <f>'5.3 Calc│Forecast $2017'!I93*'5.4 Calc│Escalators'!I93</f>
        <v>0</v>
      </c>
      <c r="J93" s="23">
        <f>'5.3 Calc│Forecast $2017'!J93*'5.4 Calc│Escalators'!J93</f>
        <v>0</v>
      </c>
      <c r="K93" s="23">
        <f>'5.3 Calc│Forecast $2017'!K93*'5.4 Calc│Escalators'!K93</f>
        <v>0</v>
      </c>
      <c r="L93" s="39">
        <f t="shared" si="2"/>
        <v>2.0288546472509226</v>
      </c>
      <c r="M93" s="62"/>
      <c r="N93" s="6" t="s">
        <v>92</v>
      </c>
      <c r="O93" s="62" t="str">
        <f t="shared" si="3"/>
        <v>BCS</v>
      </c>
    </row>
    <row r="94" spans="1:15" x14ac:dyDescent="0.25">
      <c r="A94" s="7">
        <f>'5.0 Calc│Forecast Projects'!A94</f>
        <v>82</v>
      </c>
      <c r="B94" s="7" t="str">
        <f>'5.3 Calc│Forecast $2017'!B94</f>
        <v>Winchelsea Bi-Directional Flow</v>
      </c>
      <c r="C94" s="33" t="str">
        <f>IF(B94="[Delete]",0,'5.3 Calc│Forecast $2017'!C94)</f>
        <v>Winchelsea Bi-Direction</v>
      </c>
      <c r="D94" s="7" t="str">
        <f>IF($L94&gt;0,IFERROR(VLOOKUP($A94,'3.0 Input│AMP'!$A$13:$F$959,COLUMN(D94)+1,FALSE),"Other"),"")</f>
        <v>Compressors</v>
      </c>
      <c r="E94" s="7" t="str">
        <f>IF($L94&gt;0,IFERROR(VLOOKUP($A94,'3.0 Input│AMP'!$A$13:$F$959,COLUMN(E94)+1,FALSE),"Non-System"),"")</f>
        <v>Augmentation</v>
      </c>
      <c r="F94" s="22"/>
      <c r="G94" s="23">
        <f>'5.3 Calc│Forecast $2017'!G94*'5.4 Calc│Escalators'!G94</f>
        <v>1.4703543556051664</v>
      </c>
      <c r="H94" s="23">
        <f>'5.3 Calc│Forecast $2017'!H94*'5.4 Calc│Escalators'!H94</f>
        <v>0</v>
      </c>
      <c r="I94" s="23">
        <f>'5.3 Calc│Forecast $2017'!I94*'5.4 Calc│Escalators'!I94</f>
        <v>0</v>
      </c>
      <c r="J94" s="23">
        <f>'5.3 Calc│Forecast $2017'!J94*'5.4 Calc│Escalators'!J94</f>
        <v>0</v>
      </c>
      <c r="K94" s="23">
        <f>'5.3 Calc│Forecast $2017'!K94*'5.4 Calc│Escalators'!K94</f>
        <v>0</v>
      </c>
      <c r="L94" s="39">
        <f t="shared" si="2"/>
        <v>1.4703543556051664</v>
      </c>
      <c r="M94" s="62"/>
      <c r="N94" s="6" t="s">
        <v>91</v>
      </c>
      <c r="O94" s="62" t="str">
        <f t="shared" si="3"/>
        <v>Win</v>
      </c>
    </row>
    <row r="95" spans="1:15" x14ac:dyDescent="0.25">
      <c r="A95" s="7">
        <f>'5.0 Calc│Forecast Projects'!A95</f>
        <v>83</v>
      </c>
      <c r="B95" s="7" t="str">
        <f>'5.3 Calc│Forecast $2017'!B95</f>
        <v>WORM (50km x 20" Pipeline)</v>
      </c>
      <c r="C95" s="33" t="str">
        <f>IF(B95="[Delete]",0,'5.3 Calc│Forecast $2017'!C95)</f>
        <v>WORM (Pipeline)</v>
      </c>
      <c r="D95" s="7" t="str">
        <f>IF($L95&gt;0,IFERROR(VLOOKUP($A95,'3.0 Input│AMP'!$A$13:$F$959,COLUMN(D95)+1,FALSE),"Other"),"")</f>
        <v>Pipelines</v>
      </c>
      <c r="E95" s="7" t="str">
        <f>IF($L95&gt;0,IFERROR(VLOOKUP($A95,'3.0 Input│AMP'!$A$13:$F$959,COLUMN(E95)+1,FALSE),"Non-System"),"")</f>
        <v>Augmentation</v>
      </c>
      <c r="F95" s="22"/>
      <c r="G95" s="23">
        <f>'5.3 Calc│Forecast $2017'!G95*'5.4 Calc│Escalators'!G95</f>
        <v>16.468938351977329</v>
      </c>
      <c r="H95" s="23">
        <f>'5.3 Calc│Forecast $2017'!H95*'5.4 Calc│Escalators'!H95</f>
        <v>30.013642254617118</v>
      </c>
      <c r="I95" s="23">
        <f>'5.3 Calc│Forecast $2017'!I95*'5.4 Calc│Escalators'!I95</f>
        <v>50.525706037317001</v>
      </c>
      <c r="J95" s="23">
        <f>'5.3 Calc│Forecast $2017'!J95*'5.4 Calc│Escalators'!J95</f>
        <v>0</v>
      </c>
      <c r="K95" s="23">
        <f>'5.3 Calc│Forecast $2017'!K95*'5.4 Calc│Escalators'!K95</f>
        <v>0</v>
      </c>
      <c r="L95" s="39">
        <f t="shared" si="2"/>
        <v>97.008286643911447</v>
      </c>
      <c r="M95" s="62"/>
      <c r="N95" s="6" t="s">
        <v>89</v>
      </c>
      <c r="O95" s="62" t="str">
        <f t="shared" si="3"/>
        <v>WOR</v>
      </c>
    </row>
    <row r="96" spans="1:15" x14ac:dyDescent="0.25">
      <c r="A96" s="7">
        <f>'5.0 Calc│Forecast Projects'!A96</f>
        <v>84</v>
      </c>
      <c r="B96" s="7" t="str">
        <f>'5.3 Calc│Forecast $2017'!B96</f>
        <v>WORM (C50 at Wollert)</v>
      </c>
      <c r="C96" s="33" t="str">
        <f>IF(B96="[Delete]",0,'5.3 Calc│Forecast $2017'!C96)</f>
        <v>WORM (C50)</v>
      </c>
      <c r="D96" s="7" t="str">
        <f>IF($L96&gt;0,IFERROR(VLOOKUP($A96,'3.0 Input│AMP'!$A$13:$F$959,COLUMN(D96)+1,FALSE),"Other"),"")</f>
        <v>Compressors</v>
      </c>
      <c r="E96" s="7" t="str">
        <f>IF($L96&gt;0,IFERROR(VLOOKUP($A96,'3.0 Input│AMP'!$A$13:$F$959,COLUMN(E96)+1,FALSE),"Non-System"),"")</f>
        <v>Augmentation</v>
      </c>
      <c r="F96" s="22"/>
      <c r="G96" s="23">
        <f>'5.3 Calc│Forecast $2017'!G96*'5.4 Calc│Escalators'!G96</f>
        <v>7.2905803925092227</v>
      </c>
      <c r="H96" s="23">
        <f>'5.3 Calc│Forecast $2017'!H96*'5.4 Calc│Escalators'!H96</f>
        <v>12.516199081758915</v>
      </c>
      <c r="I96" s="23">
        <f>'5.3 Calc│Forecast $2017'!I96*'5.4 Calc│Escalators'!I96</f>
        <v>6.3932505718573172</v>
      </c>
      <c r="J96" s="23">
        <f>'5.3 Calc│Forecast $2017'!J96*'5.4 Calc│Escalators'!J96</f>
        <v>0</v>
      </c>
      <c r="K96" s="23">
        <f>'5.3 Calc│Forecast $2017'!K96*'5.4 Calc│Escalators'!K96</f>
        <v>0</v>
      </c>
      <c r="L96" s="39">
        <f t="shared" si="2"/>
        <v>26.200030046125455</v>
      </c>
      <c r="M96" s="62"/>
      <c r="N96" s="6" t="s">
        <v>338</v>
      </c>
      <c r="O96" s="62" t="str">
        <f t="shared" si="3"/>
        <v>WOR</v>
      </c>
    </row>
    <row r="97" spans="1:15" x14ac:dyDescent="0.25">
      <c r="A97" s="7">
        <f>'5.0 Calc│Forecast Projects'!A97</f>
        <v>85</v>
      </c>
      <c r="B97" s="7" t="str">
        <f>'5.3 Calc│Forecast $2017'!B97</f>
        <v>WORM (PRS at Wollert)</v>
      </c>
      <c r="C97" s="33" t="str">
        <f>IF(B97="[Delete]",0,'5.3 Calc│Forecast $2017'!C97)</f>
        <v>WORM (PRS)</v>
      </c>
      <c r="D97" s="7" t="str">
        <f>IF($L97&gt;0,IFERROR(VLOOKUP($A97,'3.0 Input│AMP'!$A$13:$F$959,COLUMN(D97)+1,FALSE),"Other"),"")</f>
        <v>City Gates &amp; Field Regs</v>
      </c>
      <c r="E97" s="7" t="str">
        <f>IF($L97&gt;0,IFERROR(VLOOKUP($A97,'3.0 Input│AMP'!$A$13:$F$959,COLUMN(E97)+1,FALSE),"Non-System"),"")</f>
        <v>Augmentation</v>
      </c>
      <c r="F97" s="22"/>
      <c r="G97" s="23">
        <f>'5.3 Calc│Forecast $2017'!G97*'5.4 Calc│Escalators'!G97</f>
        <v>0</v>
      </c>
      <c r="H97" s="23">
        <f>'5.3 Calc│Forecast $2017'!H97*'5.4 Calc│Escalators'!H97</f>
        <v>1.6992732264760149</v>
      </c>
      <c r="I97" s="23">
        <f>'5.3 Calc│Forecast $2017'!I97*'5.4 Calc│Escalators'!I97</f>
        <v>2.0279062329335793</v>
      </c>
      <c r="J97" s="23">
        <f>'5.3 Calc│Forecast $2017'!J97*'5.4 Calc│Escalators'!J97</f>
        <v>0</v>
      </c>
      <c r="K97" s="23">
        <f>'5.3 Calc│Forecast $2017'!K97*'5.4 Calc│Escalators'!K97</f>
        <v>0</v>
      </c>
      <c r="L97" s="39">
        <f t="shared" si="2"/>
        <v>3.7271794594095944</v>
      </c>
      <c r="M97" s="62"/>
      <c r="N97" s="6" t="s">
        <v>339</v>
      </c>
      <c r="O97" s="62" t="str">
        <f t="shared" si="3"/>
        <v>WOR</v>
      </c>
    </row>
    <row r="98" spans="1:15" x14ac:dyDescent="0.25">
      <c r="A98" s="7">
        <f>'5.0 Calc│Forecast Projects'!A98</f>
        <v>86</v>
      </c>
      <c r="B98" s="7" t="str">
        <f>'5.3 Calc│Forecast $2017'!B98</f>
        <v>BCS 10</v>
      </c>
      <c r="C98" s="33" t="str">
        <f>IF(B98="[Delete]",0,'5.3 Calc│Forecast $2017'!C98)</f>
        <v>BCS 10</v>
      </c>
      <c r="D98" s="7" t="str">
        <f>IF($L98&gt;0,IFERROR(VLOOKUP($A98,'3.0 Input│AMP'!$A$13:$F$959,COLUMN(D98)+1,FALSE),"Other"),"")</f>
        <v>Compressors</v>
      </c>
      <c r="E98" s="7" t="str">
        <f>IF($L98&gt;0,IFERROR(VLOOKUP($A98,'3.0 Input│AMP'!$A$13:$F$959,COLUMN(E98)+1,FALSE),"Non-System"),"")</f>
        <v>Augmentation</v>
      </c>
      <c r="F98" s="22"/>
      <c r="G98" s="23">
        <f>'5.3 Calc│Forecast $2017'!G98*'5.4 Calc│Escalators'!G98</f>
        <v>2.4867371361339772</v>
      </c>
      <c r="H98" s="23">
        <f>'5.3 Calc│Forecast $2017'!H98*'5.4 Calc│Escalators'!H98</f>
        <v>4.6105772260857221E-2</v>
      </c>
      <c r="I98" s="23">
        <f>'5.3 Calc│Forecast $2017'!I98*'5.4 Calc│Escalators'!I98</f>
        <v>0</v>
      </c>
      <c r="J98" s="23">
        <f>'5.3 Calc│Forecast $2017'!J98*'5.4 Calc│Escalators'!J98</f>
        <v>0</v>
      </c>
      <c r="K98" s="23">
        <f>'5.3 Calc│Forecast $2017'!K98*'5.4 Calc│Escalators'!K98</f>
        <v>0</v>
      </c>
      <c r="L98" s="39">
        <f t="shared" si="2"/>
        <v>2.5328429083948345</v>
      </c>
      <c r="M98" s="62"/>
      <c r="N98" s="6"/>
      <c r="O98" s="62" t="str">
        <f t="shared" si="3"/>
        <v>BCS</v>
      </c>
    </row>
    <row r="99" spans="1:15" x14ac:dyDescent="0.25">
      <c r="A99" s="7">
        <f>'5.0 Calc│Forecast Projects'!A99</f>
        <v>87</v>
      </c>
      <c r="B99" s="7" t="str">
        <f>'5.3 Calc│Forecast $2017'!B99</f>
        <v xml:space="preserve">Enterprise Content Management </v>
      </c>
      <c r="C99" s="33" t="str">
        <f>IF(B99="[Delete]",0,'5.3 Calc│Forecast $2017'!C99)</f>
        <v>APA</v>
      </c>
      <c r="D99" s="7" t="str">
        <f>IF($L99&gt;0,IFERROR(VLOOKUP($A99,'3.0 Input│AMP'!$A$13:$F$959,COLUMN(D99)+1,FALSE),"Other"),"")</f>
        <v/>
      </c>
      <c r="E99" s="7" t="str">
        <f>IF($L99&gt;0,IFERROR(VLOOKUP($A99,'3.0 Input│AMP'!$A$13:$F$959,COLUMN(E99)+1,FALSE),"Non-System"),"")</f>
        <v/>
      </c>
      <c r="F99" s="22"/>
      <c r="G99" s="23">
        <f>'5.3 Calc│Forecast $2017'!G99*'5.4 Calc│Escalators'!G99</f>
        <v>0</v>
      </c>
      <c r="H99" s="23">
        <f>'5.3 Calc│Forecast $2017'!H99*'5.4 Calc│Escalators'!H99</f>
        <v>0</v>
      </c>
      <c r="I99" s="23">
        <f>'5.3 Calc│Forecast $2017'!I99*'5.4 Calc│Escalators'!I99</f>
        <v>0</v>
      </c>
      <c r="J99" s="23">
        <f>'5.3 Calc│Forecast $2017'!J99*'5.4 Calc│Escalators'!J99</f>
        <v>0</v>
      </c>
      <c r="K99" s="23">
        <f>'5.3 Calc│Forecast $2017'!K99*'5.4 Calc│Escalators'!K99</f>
        <v>0</v>
      </c>
      <c r="L99" s="39">
        <f t="shared" si="2"/>
        <v>0</v>
      </c>
      <c r="M99" s="62"/>
      <c r="N99" s="6"/>
      <c r="O99" s="62" t="str">
        <f t="shared" si="3"/>
        <v>APA</v>
      </c>
    </row>
    <row r="100" spans="1:15" x14ac:dyDescent="0.25">
      <c r="A100" s="7">
        <f>'5.0 Calc│Forecast Projects'!A100</f>
        <v>88</v>
      </c>
      <c r="B100" s="7" t="str">
        <f>'5.3 Calc│Forecast $2017'!B100</f>
        <v xml:space="preserve">Victoria CRE </v>
      </c>
      <c r="C100" s="33" t="str">
        <f>IF(B100="[Delete]",0,'5.3 Calc│Forecast $2017'!C100)</f>
        <v>APA</v>
      </c>
      <c r="D100" s="7" t="str">
        <f>IF($L100&gt;0,IFERROR(VLOOKUP($A100,'3.0 Input│AMP'!$A$13:$F$959,COLUMN(D100)+1,FALSE),"Other"),"")</f>
        <v/>
      </c>
      <c r="E100" s="7" t="str">
        <f>IF($L100&gt;0,IFERROR(VLOOKUP($A100,'3.0 Input│AMP'!$A$13:$F$959,COLUMN(E100)+1,FALSE),"Non-System"),"")</f>
        <v/>
      </c>
      <c r="F100" s="22"/>
      <c r="G100" s="23">
        <f>'5.3 Calc│Forecast $2017'!G100*'5.4 Calc│Escalators'!G100</f>
        <v>0</v>
      </c>
      <c r="H100" s="23">
        <f>'5.3 Calc│Forecast $2017'!H100*'5.4 Calc│Escalators'!H100</f>
        <v>0</v>
      </c>
      <c r="I100" s="23">
        <f>'5.3 Calc│Forecast $2017'!I100*'5.4 Calc│Escalators'!I100</f>
        <v>0</v>
      </c>
      <c r="J100" s="23">
        <f>'5.3 Calc│Forecast $2017'!J100*'5.4 Calc│Escalators'!J100</f>
        <v>0</v>
      </c>
      <c r="K100" s="23">
        <f>'5.3 Calc│Forecast $2017'!K100*'5.4 Calc│Escalators'!K100</f>
        <v>0</v>
      </c>
      <c r="L100" s="39">
        <f t="shared" si="2"/>
        <v>0</v>
      </c>
      <c r="M100" s="62"/>
      <c r="N100" s="6"/>
      <c r="O100" s="62" t="str">
        <f t="shared" si="3"/>
        <v>APA</v>
      </c>
    </row>
    <row r="101" spans="1:15" x14ac:dyDescent="0.25">
      <c r="A101" s="7">
        <f>'5.0 Calc│Forecast Projects'!A101</f>
        <v>89</v>
      </c>
      <c r="B101" s="7" t="str">
        <f>'5.3 Calc│Forecast $2017'!B101</f>
        <v xml:space="preserve">APA Grid Energy Components Upgrade </v>
      </c>
      <c r="C101" s="33" t="str">
        <f>IF(B101="[Delete]",0,'5.3 Calc│Forecast $2017'!C101)</f>
        <v>APA</v>
      </c>
      <c r="D101" s="7" t="str">
        <f>IF($L101&gt;0,IFERROR(VLOOKUP($A101,'3.0 Input│AMP'!$A$13:$F$959,COLUMN(D101)+1,FALSE),"Other"),"")</f>
        <v/>
      </c>
      <c r="E101" s="7" t="str">
        <f>IF($L101&gt;0,IFERROR(VLOOKUP($A101,'3.0 Input│AMP'!$A$13:$F$959,COLUMN(E101)+1,FALSE),"Non-System"),"")</f>
        <v/>
      </c>
      <c r="F101" s="22"/>
      <c r="G101" s="23">
        <f>'5.3 Calc│Forecast $2017'!G101*'5.4 Calc│Escalators'!G101</f>
        <v>0</v>
      </c>
      <c r="H101" s="23">
        <f>'5.3 Calc│Forecast $2017'!H101*'5.4 Calc│Escalators'!H101</f>
        <v>0</v>
      </c>
      <c r="I101" s="23">
        <f>'5.3 Calc│Forecast $2017'!I101*'5.4 Calc│Escalators'!I101</f>
        <v>0</v>
      </c>
      <c r="J101" s="23">
        <f>'5.3 Calc│Forecast $2017'!J101*'5.4 Calc│Escalators'!J101</f>
        <v>0</v>
      </c>
      <c r="K101" s="23">
        <f>'5.3 Calc│Forecast $2017'!K101*'5.4 Calc│Escalators'!K101</f>
        <v>0</v>
      </c>
      <c r="L101" s="39">
        <f t="shared" si="2"/>
        <v>0</v>
      </c>
      <c r="M101" s="62"/>
      <c r="N101" s="6"/>
      <c r="O101" s="62" t="str">
        <f t="shared" si="3"/>
        <v>APA</v>
      </c>
    </row>
    <row r="102" spans="1:15" x14ac:dyDescent="0.25">
      <c r="A102" s="7">
        <f>'5.0 Calc│Forecast Projects'!A102</f>
        <v>90</v>
      </c>
      <c r="B102" s="7" t="str">
        <f>'5.3 Calc│Forecast $2017'!B102</f>
        <v xml:space="preserve">APA Grid Extend Program </v>
      </c>
      <c r="C102" s="33" t="str">
        <f>IF(B102="[Delete]",0,'5.3 Calc│Forecast $2017'!C102)</f>
        <v>APA</v>
      </c>
      <c r="D102" s="7" t="str">
        <f>IF($L102&gt;0,IFERROR(VLOOKUP($A102,'3.0 Input│AMP'!$A$13:$F$959,COLUMN(D102)+1,FALSE),"Other"),"")</f>
        <v>Other</v>
      </c>
      <c r="E102" s="7" t="str">
        <f>IF($L102&gt;0,IFERROR(VLOOKUP($A102,'3.0 Input│AMP'!$A$13:$F$959,COLUMN(E102)+1,FALSE),"Non-System"),"")</f>
        <v>Non-System</v>
      </c>
      <c r="F102" s="22"/>
      <c r="G102" s="23">
        <f>'5.3 Calc│Forecast $2017'!G102*'5.4 Calc│Escalators'!G102</f>
        <v>0.27037947404424889</v>
      </c>
      <c r="H102" s="23">
        <f>'5.3 Calc│Forecast $2017'!H102*'5.4 Calc│Escalators'!H102</f>
        <v>0</v>
      </c>
      <c r="I102" s="23">
        <f>'5.3 Calc│Forecast $2017'!I102*'5.4 Calc│Escalators'!I102</f>
        <v>0</v>
      </c>
      <c r="J102" s="23">
        <f>'5.3 Calc│Forecast $2017'!J102*'5.4 Calc│Escalators'!J102</f>
        <v>0</v>
      </c>
      <c r="K102" s="23">
        <f>'5.3 Calc│Forecast $2017'!K102*'5.4 Calc│Escalators'!K102</f>
        <v>0</v>
      </c>
      <c r="L102" s="39">
        <f t="shared" si="2"/>
        <v>0.27037947404424889</v>
      </c>
      <c r="M102" s="62"/>
      <c r="N102" s="6"/>
      <c r="O102" s="62" t="str">
        <f t="shared" si="3"/>
        <v>APA</v>
      </c>
    </row>
    <row r="103" spans="1:15" x14ac:dyDescent="0.25">
      <c r="A103" s="7">
        <f>'5.0 Calc│Forecast Projects'!A103</f>
        <v>91</v>
      </c>
      <c r="B103" s="7" t="str">
        <f>'5.3 Calc│Forecast $2017'!B103</f>
        <v xml:space="preserve">APA Grid Services Initiatives Program </v>
      </c>
      <c r="C103" s="33" t="str">
        <f>IF(B103="[Delete]",0,'5.3 Calc│Forecast $2017'!C103)</f>
        <v>APA</v>
      </c>
      <c r="D103" s="7" t="str">
        <f>IF($L103&gt;0,IFERROR(VLOOKUP($A103,'3.0 Input│AMP'!$A$13:$F$959,COLUMN(D103)+1,FALSE),"Other"),"")</f>
        <v/>
      </c>
      <c r="E103" s="7" t="str">
        <f>IF($L103&gt;0,IFERROR(VLOOKUP($A103,'3.0 Input│AMP'!$A$13:$F$959,COLUMN(E103)+1,FALSE),"Non-System"),"")</f>
        <v/>
      </c>
      <c r="F103" s="22"/>
      <c r="G103" s="23">
        <f>'5.3 Calc│Forecast $2017'!G103*'5.4 Calc│Escalators'!G103</f>
        <v>0</v>
      </c>
      <c r="H103" s="23">
        <f>'5.3 Calc│Forecast $2017'!H103*'5.4 Calc│Escalators'!H103</f>
        <v>0</v>
      </c>
      <c r="I103" s="23">
        <f>'5.3 Calc│Forecast $2017'!I103*'5.4 Calc│Escalators'!I103</f>
        <v>0</v>
      </c>
      <c r="J103" s="23">
        <f>'5.3 Calc│Forecast $2017'!J103*'5.4 Calc│Escalators'!J103</f>
        <v>0</v>
      </c>
      <c r="K103" s="23">
        <f>'5.3 Calc│Forecast $2017'!K103*'5.4 Calc│Escalators'!K103</f>
        <v>0</v>
      </c>
      <c r="L103" s="39">
        <f t="shared" si="2"/>
        <v>0</v>
      </c>
      <c r="M103" s="62"/>
      <c r="N103" s="6"/>
      <c r="O103" s="62" t="str">
        <f t="shared" si="3"/>
        <v>APA</v>
      </c>
    </row>
    <row r="104" spans="1:15" x14ac:dyDescent="0.25">
      <c r="A104" s="7">
        <f>'5.0 Calc│Forecast Projects'!A104</f>
        <v>92</v>
      </c>
      <c r="B104" s="7" t="str">
        <f>'5.3 Calc│Forecast $2017'!B104</f>
        <v xml:space="preserve">Hyperion Upgrade to 11.1.2.4 </v>
      </c>
      <c r="C104" s="33" t="str">
        <f>IF(B104="[Delete]",0,'5.3 Calc│Forecast $2017'!C104)</f>
        <v>APA</v>
      </c>
      <c r="D104" s="7" t="str">
        <f>IF($L104&gt;0,IFERROR(VLOOKUP($A104,'3.0 Input│AMP'!$A$13:$F$959,COLUMN(D104)+1,FALSE),"Other"),"")</f>
        <v/>
      </c>
      <c r="E104" s="7" t="str">
        <f>IF($L104&gt;0,IFERROR(VLOOKUP($A104,'3.0 Input│AMP'!$A$13:$F$959,COLUMN(E104)+1,FALSE),"Non-System"),"")</f>
        <v/>
      </c>
      <c r="F104" s="22"/>
      <c r="G104" s="23">
        <f>'5.3 Calc│Forecast $2017'!G104*'5.4 Calc│Escalators'!G104</f>
        <v>0</v>
      </c>
      <c r="H104" s="23">
        <f>'5.3 Calc│Forecast $2017'!H104*'5.4 Calc│Escalators'!H104</f>
        <v>0</v>
      </c>
      <c r="I104" s="23">
        <f>'5.3 Calc│Forecast $2017'!I104*'5.4 Calc│Escalators'!I104</f>
        <v>0</v>
      </c>
      <c r="J104" s="23">
        <f>'5.3 Calc│Forecast $2017'!J104*'5.4 Calc│Escalators'!J104</f>
        <v>0</v>
      </c>
      <c r="K104" s="23">
        <f>'5.3 Calc│Forecast $2017'!K104*'5.4 Calc│Escalators'!K104</f>
        <v>0</v>
      </c>
      <c r="L104" s="39">
        <f t="shared" si="2"/>
        <v>0</v>
      </c>
      <c r="M104" s="62"/>
      <c r="N104" s="6"/>
      <c r="O104" s="62" t="str">
        <f t="shared" si="3"/>
        <v>APA</v>
      </c>
    </row>
    <row r="105" spans="1:15" x14ac:dyDescent="0.25">
      <c r="A105" s="7">
        <f>'5.0 Calc│Forecast Projects'!A105</f>
        <v>93</v>
      </c>
      <c r="B105" s="7" t="str">
        <f>'5.3 Calc│Forecast $2017'!B105</f>
        <v xml:space="preserve">BI - Transmission Dashboard and Enterprise Pilot </v>
      </c>
      <c r="C105" s="33" t="str">
        <f>IF(B105="[Delete]",0,'5.3 Calc│Forecast $2017'!C105)</f>
        <v>APA</v>
      </c>
      <c r="D105" s="7" t="str">
        <f>IF($L105&gt;0,IFERROR(VLOOKUP($A105,'3.0 Input│AMP'!$A$13:$F$959,COLUMN(D105)+1,FALSE),"Other"),"")</f>
        <v>Other</v>
      </c>
      <c r="E105" s="7" t="str">
        <f>IF($L105&gt;0,IFERROR(VLOOKUP($A105,'3.0 Input│AMP'!$A$13:$F$959,COLUMN(E105)+1,FALSE),"Non-System"),"")</f>
        <v>Non-System</v>
      </c>
      <c r="F105" s="22"/>
      <c r="G105" s="23">
        <f>'5.3 Calc│Forecast $2017'!G105*'5.4 Calc│Escalators'!G105</f>
        <v>0.21630357923539911</v>
      </c>
      <c r="H105" s="23">
        <f>'5.3 Calc│Forecast $2017'!H105*'5.4 Calc│Escalators'!H105</f>
        <v>0.16222768442654933</v>
      </c>
      <c r="I105" s="23">
        <f>'5.3 Calc│Forecast $2017'!I105*'5.4 Calc│Escalators'!I105</f>
        <v>0</v>
      </c>
      <c r="J105" s="23">
        <f>'5.3 Calc│Forecast $2017'!J105*'5.4 Calc│Escalators'!J105</f>
        <v>0</v>
      </c>
      <c r="K105" s="23">
        <f>'5.3 Calc│Forecast $2017'!K105*'5.4 Calc│Escalators'!K105</f>
        <v>0</v>
      </c>
      <c r="L105" s="39">
        <f t="shared" si="2"/>
        <v>0.37853126366194845</v>
      </c>
      <c r="M105" s="62"/>
      <c r="N105" s="6"/>
      <c r="O105" s="62" t="str">
        <f t="shared" si="3"/>
        <v>APA</v>
      </c>
    </row>
    <row r="106" spans="1:15" x14ac:dyDescent="0.25">
      <c r="A106" s="7">
        <f>'5.0 Calc│Forecast Projects'!A106</f>
        <v>94</v>
      </c>
      <c r="B106" s="7" t="str">
        <f>'5.3 Calc│Forecast $2017'!B106</f>
        <v xml:space="preserve">HR Systems Refresh </v>
      </c>
      <c r="C106" s="33" t="str">
        <f>IF(B106="[Delete]",0,'5.3 Calc│Forecast $2017'!C106)</f>
        <v>APA</v>
      </c>
      <c r="D106" s="7" t="str">
        <f>IF($L106&gt;0,IFERROR(VLOOKUP($A106,'3.0 Input│AMP'!$A$13:$F$959,COLUMN(D106)+1,FALSE),"Other"),"")</f>
        <v/>
      </c>
      <c r="E106" s="7" t="str">
        <f>IF($L106&gt;0,IFERROR(VLOOKUP($A106,'3.0 Input│AMP'!$A$13:$F$959,COLUMN(E106)+1,FALSE),"Non-System"),"")</f>
        <v/>
      </c>
      <c r="F106" s="22"/>
      <c r="G106" s="23">
        <f>'5.3 Calc│Forecast $2017'!G106*'5.4 Calc│Escalators'!G106</f>
        <v>0</v>
      </c>
      <c r="H106" s="23">
        <f>'5.3 Calc│Forecast $2017'!H106*'5.4 Calc│Escalators'!H106</f>
        <v>0</v>
      </c>
      <c r="I106" s="23">
        <f>'5.3 Calc│Forecast $2017'!I106*'5.4 Calc│Escalators'!I106</f>
        <v>0</v>
      </c>
      <c r="J106" s="23">
        <f>'5.3 Calc│Forecast $2017'!J106*'5.4 Calc│Escalators'!J106</f>
        <v>0</v>
      </c>
      <c r="K106" s="23">
        <f>'5.3 Calc│Forecast $2017'!K106*'5.4 Calc│Escalators'!K106</f>
        <v>0</v>
      </c>
      <c r="L106" s="39">
        <f t="shared" si="2"/>
        <v>0</v>
      </c>
      <c r="M106" s="62"/>
      <c r="N106" s="6"/>
      <c r="O106" s="62" t="str">
        <f t="shared" si="3"/>
        <v>APA</v>
      </c>
    </row>
    <row r="107" spans="1:15" x14ac:dyDescent="0.25">
      <c r="A107" s="7">
        <f>'5.0 Calc│Forecast Projects'!A107</f>
        <v>95</v>
      </c>
      <c r="B107" s="7" t="str">
        <f>'5.3 Calc│Forecast $2017'!B107</f>
        <v xml:space="preserve">Transmission EAM Data Management Tool </v>
      </c>
      <c r="C107" s="33" t="str">
        <f>IF(B107="[Delete]",0,'5.3 Calc│Forecast $2017'!C107)</f>
        <v>APA</v>
      </c>
      <c r="D107" s="7" t="str">
        <f>IF($L107&gt;0,IFERROR(VLOOKUP($A107,'3.0 Input│AMP'!$A$13:$F$959,COLUMN(D107)+1,FALSE),"Other"),"")</f>
        <v/>
      </c>
      <c r="E107" s="7" t="str">
        <f>IF($L107&gt;0,IFERROR(VLOOKUP($A107,'3.0 Input│AMP'!$A$13:$F$959,COLUMN(E107)+1,FALSE),"Non-System"),"")</f>
        <v/>
      </c>
      <c r="F107" s="22"/>
      <c r="G107" s="23">
        <f>'5.3 Calc│Forecast $2017'!G107*'5.4 Calc│Escalators'!G107</f>
        <v>0</v>
      </c>
      <c r="H107" s="23">
        <f>'5.3 Calc│Forecast $2017'!H107*'5.4 Calc│Escalators'!H107</f>
        <v>0</v>
      </c>
      <c r="I107" s="23">
        <f>'5.3 Calc│Forecast $2017'!I107*'5.4 Calc│Escalators'!I107</f>
        <v>0</v>
      </c>
      <c r="J107" s="23">
        <f>'5.3 Calc│Forecast $2017'!J107*'5.4 Calc│Escalators'!J107</f>
        <v>0</v>
      </c>
      <c r="K107" s="23">
        <f>'5.3 Calc│Forecast $2017'!K107*'5.4 Calc│Escalators'!K107</f>
        <v>0</v>
      </c>
      <c r="L107" s="39">
        <f t="shared" si="2"/>
        <v>0</v>
      </c>
      <c r="M107" s="62"/>
      <c r="N107" s="6"/>
      <c r="O107" s="62" t="str">
        <f t="shared" si="3"/>
        <v>APA</v>
      </c>
    </row>
    <row r="108" spans="1:15" x14ac:dyDescent="0.25">
      <c r="A108" s="7">
        <f>'5.0 Calc│Forecast Projects'!A108</f>
        <v>96</v>
      </c>
      <c r="B108" s="7" t="str">
        <f>'5.3 Calc│Forecast $2017'!B108</f>
        <v xml:space="preserve">SharePoint Upgrade </v>
      </c>
      <c r="C108" s="33" t="str">
        <f>IF(B108="[Delete]",0,'5.3 Calc│Forecast $2017'!C108)</f>
        <v>APA</v>
      </c>
      <c r="D108" s="7" t="str">
        <f>IF($L108&gt;0,IFERROR(VLOOKUP($A108,'3.0 Input│AMP'!$A$13:$F$959,COLUMN(D108)+1,FALSE),"Other"),"")</f>
        <v>Other</v>
      </c>
      <c r="E108" s="7" t="str">
        <f>IF($L108&gt;0,IFERROR(VLOOKUP($A108,'3.0 Input│AMP'!$A$13:$F$959,COLUMN(E108)+1,FALSE),"Non-System"),"")</f>
        <v>Non-System</v>
      </c>
      <c r="F108" s="22"/>
      <c r="G108" s="23">
        <f>'5.3 Calc│Forecast $2017'!G108*'5.4 Calc│Escalators'!G108</f>
        <v>2.6365081045318369E-2</v>
      </c>
      <c r="H108" s="23">
        <f>'5.3 Calc│Forecast $2017'!H108*'5.4 Calc│Escalators'!H108</f>
        <v>0</v>
      </c>
      <c r="I108" s="23">
        <f>'5.3 Calc│Forecast $2017'!I108*'5.4 Calc│Escalators'!I108</f>
        <v>0</v>
      </c>
      <c r="J108" s="23">
        <f>'5.3 Calc│Forecast $2017'!J108*'5.4 Calc│Escalators'!J108</f>
        <v>0</v>
      </c>
      <c r="K108" s="23">
        <f>'5.3 Calc│Forecast $2017'!K108*'5.4 Calc│Escalators'!K108</f>
        <v>0</v>
      </c>
      <c r="L108" s="39">
        <f t="shared" si="2"/>
        <v>2.6365081045318369E-2</v>
      </c>
      <c r="M108" s="62"/>
      <c r="N108" s="6"/>
      <c r="O108" s="62" t="str">
        <f t="shared" si="3"/>
        <v>APA</v>
      </c>
    </row>
    <row r="109" spans="1:15" x14ac:dyDescent="0.25">
      <c r="A109" s="7">
        <f>'5.0 Calc│Forecast Projects'!A109</f>
        <v>97</v>
      </c>
      <c r="B109" s="7" t="str">
        <f>'5.3 Calc│Forecast $2017'!B109</f>
        <v xml:space="preserve">eForm Digitisation </v>
      </c>
      <c r="C109" s="33" t="str">
        <f>IF(B109="[Delete]",0,'5.3 Calc│Forecast $2017'!C109)</f>
        <v>APA</v>
      </c>
      <c r="D109" s="7" t="str">
        <f>IF($L109&gt;0,IFERROR(VLOOKUP($A109,'3.0 Input│AMP'!$A$13:$F$959,COLUMN(D109)+1,FALSE),"Other"),"")</f>
        <v>Other</v>
      </c>
      <c r="E109" s="7" t="str">
        <f>IF($L109&gt;0,IFERROR(VLOOKUP($A109,'3.0 Input│AMP'!$A$13:$F$959,COLUMN(E109)+1,FALSE),"Non-System"),"")</f>
        <v>Non-System</v>
      </c>
      <c r="F109" s="22"/>
      <c r="G109" s="23">
        <f>'5.3 Calc│Forecast $2017'!G109*'5.4 Calc│Escalators'!G109</f>
        <v>0</v>
      </c>
      <c r="H109" s="23">
        <f>'5.3 Calc│Forecast $2017'!H109*'5.4 Calc│Escalators'!H109</f>
        <v>0</v>
      </c>
      <c r="I109" s="23">
        <f>'5.3 Calc│Forecast $2017'!I109*'5.4 Calc│Escalators'!I109</f>
        <v>0.17386522255930079</v>
      </c>
      <c r="J109" s="23">
        <f>'5.3 Calc│Forecast $2017'!J109*'5.4 Calc│Escalators'!J109</f>
        <v>0.44854832668785588</v>
      </c>
      <c r="K109" s="23">
        <f>'5.3 Calc│Forecast $2017'!K109*'5.4 Calc│Escalators'!K109</f>
        <v>0</v>
      </c>
      <c r="L109" s="39">
        <f t="shared" si="2"/>
        <v>0.62241354924715664</v>
      </c>
      <c r="M109" s="62"/>
      <c r="N109" s="6"/>
      <c r="O109" s="62" t="str">
        <f t="shared" si="3"/>
        <v>APA</v>
      </c>
    </row>
    <row r="110" spans="1:15" x14ac:dyDescent="0.25">
      <c r="A110" s="7">
        <f>'5.0 Calc│Forecast Projects'!A110</f>
        <v>98</v>
      </c>
      <c r="B110" s="7" t="str">
        <f>'5.3 Calc│Forecast $2017'!B110</f>
        <v xml:space="preserve">Historian Upgrade - version 2012 to 2015 </v>
      </c>
      <c r="C110" s="33" t="str">
        <f>IF(B110="[Delete]",0,'5.3 Calc│Forecast $2017'!C110)</f>
        <v>APA</v>
      </c>
      <c r="D110" s="7" t="str">
        <f>IF($L110&gt;0,IFERROR(VLOOKUP($A110,'3.0 Input│AMP'!$A$13:$F$959,COLUMN(D110)+1,FALSE),"Other"),"")</f>
        <v/>
      </c>
      <c r="E110" s="7" t="str">
        <f>IF($L110&gt;0,IFERROR(VLOOKUP($A110,'3.0 Input│AMP'!$A$13:$F$959,COLUMN(E110)+1,FALSE),"Non-System"),"")</f>
        <v/>
      </c>
      <c r="F110" s="22"/>
      <c r="G110" s="23">
        <f>'5.3 Calc│Forecast $2017'!G110*'5.4 Calc│Escalators'!G110</f>
        <v>0</v>
      </c>
      <c r="H110" s="23">
        <f>'5.3 Calc│Forecast $2017'!H110*'5.4 Calc│Escalators'!H110</f>
        <v>0</v>
      </c>
      <c r="I110" s="23">
        <f>'5.3 Calc│Forecast $2017'!I110*'5.4 Calc│Escalators'!I110</f>
        <v>0</v>
      </c>
      <c r="J110" s="23">
        <f>'5.3 Calc│Forecast $2017'!J110*'5.4 Calc│Escalators'!J110</f>
        <v>0</v>
      </c>
      <c r="K110" s="23">
        <f>'5.3 Calc│Forecast $2017'!K110*'5.4 Calc│Escalators'!K110</f>
        <v>0</v>
      </c>
      <c r="L110" s="39">
        <f t="shared" si="2"/>
        <v>0</v>
      </c>
      <c r="M110" s="62"/>
      <c r="N110" s="6"/>
      <c r="O110" s="62" t="str">
        <f t="shared" si="3"/>
        <v>APA</v>
      </c>
    </row>
    <row r="111" spans="1:15" x14ac:dyDescent="0.25">
      <c r="A111" s="7">
        <f>'5.0 Calc│Forecast Projects'!A111</f>
        <v>99</v>
      </c>
      <c r="B111" s="7" t="str">
        <f>'5.3 Calc│Forecast $2017'!B111</f>
        <v xml:space="preserve">Hazardous Area Platform </v>
      </c>
      <c r="C111" s="33" t="str">
        <f>IF(B111="[Delete]",0,'5.3 Calc│Forecast $2017'!C111)</f>
        <v>APA</v>
      </c>
      <c r="D111" s="7" t="str">
        <f>IF($L111&gt;0,IFERROR(VLOOKUP($A111,'3.0 Input│AMP'!$A$13:$F$959,COLUMN(D111)+1,FALSE),"Other"),"")</f>
        <v>Other</v>
      </c>
      <c r="E111" s="7" t="str">
        <f>IF($L111&gt;0,IFERROR(VLOOKUP($A111,'3.0 Input│AMP'!$A$13:$F$959,COLUMN(E111)+1,FALSE),"Non-System"),"")</f>
        <v>Non-System</v>
      </c>
      <c r="F111" s="22"/>
      <c r="G111" s="23">
        <f>'5.3 Calc│Forecast $2017'!G111*'5.4 Calc│Escalators'!G111</f>
        <v>0.16790471245733984</v>
      </c>
      <c r="H111" s="23">
        <f>'5.3 Calc│Forecast $2017'!H111*'5.4 Calc│Escalators'!H111</f>
        <v>0</v>
      </c>
      <c r="I111" s="23">
        <f>'5.3 Calc│Forecast $2017'!I111*'5.4 Calc│Escalators'!I111</f>
        <v>0</v>
      </c>
      <c r="J111" s="23">
        <f>'5.3 Calc│Forecast $2017'!J111*'5.4 Calc│Escalators'!J111</f>
        <v>0</v>
      </c>
      <c r="K111" s="23">
        <f>'5.3 Calc│Forecast $2017'!K111*'5.4 Calc│Escalators'!K111</f>
        <v>0</v>
      </c>
      <c r="L111" s="39">
        <f t="shared" si="2"/>
        <v>0.16790471245733984</v>
      </c>
      <c r="M111" s="62"/>
      <c r="N111" s="93"/>
      <c r="O111" s="62" t="str">
        <f t="shared" si="3"/>
        <v>APA</v>
      </c>
    </row>
    <row r="112" spans="1:15" x14ac:dyDescent="0.25">
      <c r="A112" s="7">
        <f>'5.0 Calc│Forecast Projects'!A112</f>
        <v>100</v>
      </c>
      <c r="B112" s="7" t="str">
        <f>'5.3 Calc│Forecast $2017'!B112</f>
        <v xml:space="preserve">PPM Refresh </v>
      </c>
      <c r="C112" s="33" t="str">
        <f>IF(B112="[Delete]",0,'5.3 Calc│Forecast $2017'!C112)</f>
        <v>APA</v>
      </c>
      <c r="D112" s="7" t="str">
        <f>IF($L112&gt;0,IFERROR(VLOOKUP($A112,'3.0 Input│AMP'!$A$13:$F$959,COLUMN(D112)+1,FALSE),"Other"),"")</f>
        <v>Other</v>
      </c>
      <c r="E112" s="7" t="str">
        <f>IF($L112&gt;0,IFERROR(VLOOKUP($A112,'3.0 Input│AMP'!$A$13:$F$959,COLUMN(E112)+1,FALSE),"Non-System"),"")</f>
        <v>Non-System</v>
      </c>
      <c r="F112" s="22"/>
      <c r="G112" s="23">
        <f>'5.3 Calc│Forecast $2017'!G112*'5.4 Calc│Escalators'!G112</f>
        <v>0.32445536885309867</v>
      </c>
      <c r="H112" s="23">
        <f>'5.3 Calc│Forecast $2017'!H112*'5.4 Calc│Escalators'!H112</f>
        <v>0</v>
      </c>
      <c r="I112" s="23">
        <f>'5.3 Calc│Forecast $2017'!I112*'5.4 Calc│Escalators'!I112</f>
        <v>0</v>
      </c>
      <c r="J112" s="23">
        <f>'5.3 Calc│Forecast $2017'!J112*'5.4 Calc│Escalators'!J112</f>
        <v>0</v>
      </c>
      <c r="K112" s="23">
        <f>'5.3 Calc│Forecast $2017'!K112*'5.4 Calc│Escalators'!K112</f>
        <v>0</v>
      </c>
      <c r="L112" s="39">
        <f t="shared" si="2"/>
        <v>0.32445536885309867</v>
      </c>
      <c r="M112" s="62"/>
      <c r="N112" s="6"/>
      <c r="O112" s="62" t="str">
        <f t="shared" si="3"/>
        <v>APA</v>
      </c>
    </row>
    <row r="113" spans="1:15" x14ac:dyDescent="0.25">
      <c r="A113" s="7">
        <f>'5.0 Calc│Forecast Projects'!A113</f>
        <v>101</v>
      </c>
      <c r="B113" s="7" t="str">
        <f>'5.3 Calc│Forecast $2017'!B113</f>
        <v xml:space="preserve">BizTalk Upgrade FY2018 </v>
      </c>
      <c r="C113" s="33" t="str">
        <f>IF(B113="[Delete]",0,'5.3 Calc│Forecast $2017'!C113)</f>
        <v>APA</v>
      </c>
      <c r="D113" s="7" t="str">
        <f>IF($L113&gt;0,IFERROR(VLOOKUP($A113,'3.0 Input│AMP'!$A$13:$F$959,COLUMN(D113)+1,FALSE),"Other"),"")</f>
        <v>Other</v>
      </c>
      <c r="E113" s="7" t="str">
        <f>IF($L113&gt;0,IFERROR(VLOOKUP($A113,'3.0 Input│AMP'!$A$13:$F$959,COLUMN(E113)+1,FALSE),"Non-System"),"")</f>
        <v>Non-System</v>
      </c>
      <c r="F113" s="22"/>
      <c r="G113" s="23">
        <f>'5.3 Calc│Forecast $2017'!G113*'5.4 Calc│Escalators'!G113</f>
        <v>0</v>
      </c>
      <c r="H113" s="23">
        <f>'5.3 Calc│Forecast $2017'!H113*'5.4 Calc│Escalators'!H113</f>
        <v>6.5415491503723042E-2</v>
      </c>
      <c r="I113" s="23">
        <f>'5.3 Calc│Forecast $2017'!I113*'5.4 Calc│Escalators'!I113</f>
        <v>7.2561037512560544E-2</v>
      </c>
      <c r="J113" s="23">
        <f>'5.3 Calc│Forecast $2017'!J113*'5.4 Calc│Escalators'!J113</f>
        <v>0</v>
      </c>
      <c r="K113" s="23">
        <f>'5.3 Calc│Forecast $2017'!K113*'5.4 Calc│Escalators'!K113</f>
        <v>0</v>
      </c>
      <c r="L113" s="39">
        <f t="shared" si="2"/>
        <v>0.1379765290162836</v>
      </c>
      <c r="M113" s="62"/>
      <c r="N113" s="6"/>
      <c r="O113" s="62" t="str">
        <f t="shared" si="3"/>
        <v>APA</v>
      </c>
    </row>
    <row r="114" spans="1:15" x14ac:dyDescent="0.25">
      <c r="A114" s="7">
        <f>'5.0 Calc│Forecast Projects'!A114</f>
        <v>102</v>
      </c>
      <c r="B114" s="7" t="str">
        <f>'5.3 Calc│Forecast $2017'!B114</f>
        <v xml:space="preserve">Automated Testing Tool </v>
      </c>
      <c r="C114" s="33" t="str">
        <f>IF(B114="[Delete]",0,'5.3 Calc│Forecast $2017'!C114)</f>
        <v>APA</v>
      </c>
      <c r="D114" s="7" t="str">
        <f>IF($L114&gt;0,IFERROR(VLOOKUP($A114,'3.0 Input│AMP'!$A$13:$F$959,COLUMN(D114)+1,FALSE),"Other"),"")</f>
        <v>Other</v>
      </c>
      <c r="E114" s="7" t="str">
        <f>IF($L114&gt;0,IFERROR(VLOOKUP($A114,'3.0 Input│AMP'!$A$13:$F$959,COLUMN(E114)+1,FALSE),"Non-System"),"")</f>
        <v>Non-System</v>
      </c>
      <c r="F114" s="22"/>
      <c r="G114" s="23">
        <f>'5.3 Calc│Forecast $2017'!G114*'5.4 Calc│Escalators'!G114</f>
        <v>6.8374102148768642E-2</v>
      </c>
      <c r="H114" s="23">
        <f>'5.3 Calc│Forecast $2017'!H114*'5.4 Calc│Escalators'!H114</f>
        <v>0</v>
      </c>
      <c r="I114" s="23">
        <f>'5.3 Calc│Forecast $2017'!I114*'5.4 Calc│Escalators'!I114</f>
        <v>0</v>
      </c>
      <c r="J114" s="23">
        <f>'5.3 Calc│Forecast $2017'!J114*'5.4 Calc│Escalators'!J114</f>
        <v>0</v>
      </c>
      <c r="K114" s="23">
        <f>'5.3 Calc│Forecast $2017'!K114*'5.4 Calc│Escalators'!K114</f>
        <v>0</v>
      </c>
      <c r="L114" s="39">
        <f t="shared" si="2"/>
        <v>6.8374102148768642E-2</v>
      </c>
      <c r="M114" s="62"/>
      <c r="N114" s="6"/>
      <c r="O114" s="62" t="str">
        <f t="shared" si="3"/>
        <v>APA</v>
      </c>
    </row>
    <row r="115" spans="1:15" x14ac:dyDescent="0.25">
      <c r="A115" s="7">
        <f>'5.0 Calc│Forecast Projects'!A115</f>
        <v>103</v>
      </c>
      <c r="B115" s="7" t="str">
        <f>'5.3 Calc│Forecast $2017'!B115</f>
        <v xml:space="preserve">Code Management Software </v>
      </c>
      <c r="C115" s="33" t="str">
        <f>IF(B115="[Delete]",0,'5.3 Calc│Forecast $2017'!C115)</f>
        <v>APA</v>
      </c>
      <c r="D115" s="7" t="str">
        <f>IF($L115&gt;0,IFERROR(VLOOKUP($A115,'3.0 Input│AMP'!$A$13:$F$959,COLUMN(D115)+1,FALSE),"Other"),"")</f>
        <v>Other</v>
      </c>
      <c r="E115" s="7" t="str">
        <f>IF($L115&gt;0,IFERROR(VLOOKUP($A115,'3.0 Input│AMP'!$A$13:$F$959,COLUMN(E115)+1,FALSE),"Non-System"),"")</f>
        <v>Non-System</v>
      </c>
      <c r="F115" s="22"/>
      <c r="G115" s="23">
        <f>'5.3 Calc│Forecast $2017'!G115*'5.4 Calc│Escalators'!G115</f>
        <v>9.7978018365394104E-2</v>
      </c>
      <c r="H115" s="23">
        <f>'5.3 Calc│Forecast $2017'!H115*'5.4 Calc│Escalators'!H115</f>
        <v>0</v>
      </c>
      <c r="I115" s="23">
        <f>'5.3 Calc│Forecast $2017'!I115*'5.4 Calc│Escalators'!I115</f>
        <v>0</v>
      </c>
      <c r="J115" s="23">
        <f>'5.3 Calc│Forecast $2017'!J115*'5.4 Calc│Escalators'!J115</f>
        <v>0</v>
      </c>
      <c r="K115" s="23">
        <f>'5.3 Calc│Forecast $2017'!K115*'5.4 Calc│Escalators'!K115</f>
        <v>0</v>
      </c>
      <c r="L115" s="39">
        <f t="shared" si="2"/>
        <v>9.7978018365394104E-2</v>
      </c>
      <c r="M115" s="62"/>
      <c r="N115" s="6"/>
      <c r="O115" s="62" t="str">
        <f t="shared" si="3"/>
        <v>APA</v>
      </c>
    </row>
    <row r="116" spans="1:15" x14ac:dyDescent="0.25">
      <c r="A116" s="7">
        <f>'5.0 Calc│Forecast Projects'!A116</f>
        <v>104</v>
      </c>
      <c r="B116" s="7" t="str">
        <f>'5.3 Calc│Forecast $2017'!B116</f>
        <v xml:space="preserve">CRM Upgrade </v>
      </c>
      <c r="C116" s="33" t="str">
        <f>IF(B116="[Delete]",0,'5.3 Calc│Forecast $2017'!C116)</f>
        <v>APA</v>
      </c>
      <c r="D116" s="7" t="str">
        <f>IF($L116&gt;0,IFERROR(VLOOKUP($A116,'3.0 Input│AMP'!$A$13:$F$959,COLUMN(D116)+1,FALSE),"Other"),"")</f>
        <v>Other</v>
      </c>
      <c r="E116" s="7" t="str">
        <f>IF($L116&gt;0,IFERROR(VLOOKUP($A116,'3.0 Input│AMP'!$A$13:$F$959,COLUMN(E116)+1,FALSE),"Non-System"),"")</f>
        <v>Non-System</v>
      </c>
      <c r="F116" s="22"/>
      <c r="G116" s="23">
        <f>'5.3 Calc│Forecast $2017'!G116*'5.4 Calc│Escalators'!G116</f>
        <v>0.16185380165059401</v>
      </c>
      <c r="H116" s="23">
        <f>'5.3 Calc│Forecast $2017'!H116*'5.4 Calc│Escalators'!H116</f>
        <v>6.7868232974500021E-3</v>
      </c>
      <c r="I116" s="23">
        <f>'5.3 Calc│Forecast $2017'!I116*'5.4 Calc│Escalators'!I116</f>
        <v>0</v>
      </c>
      <c r="J116" s="23">
        <f>'5.3 Calc│Forecast $2017'!J116*'5.4 Calc│Escalators'!J116</f>
        <v>0</v>
      </c>
      <c r="K116" s="23">
        <f>'5.3 Calc│Forecast $2017'!K116*'5.4 Calc│Escalators'!K116</f>
        <v>0</v>
      </c>
      <c r="L116" s="39">
        <f t="shared" si="2"/>
        <v>0.16864062494804402</v>
      </c>
      <c r="M116" s="62"/>
      <c r="N116" s="6"/>
      <c r="O116" s="62" t="str">
        <f t="shared" si="3"/>
        <v>APA</v>
      </c>
    </row>
    <row r="117" spans="1:15" x14ac:dyDescent="0.25">
      <c r="A117" s="7">
        <f>'5.0 Calc│Forecast Projects'!A117</f>
        <v>105</v>
      </c>
      <c r="B117" s="7" t="str">
        <f>'5.3 Calc│Forecast $2017'!B117</f>
        <v xml:space="preserve">X-Info Aware Version 2 </v>
      </c>
      <c r="C117" s="33" t="str">
        <f>IF(B117="[Delete]",0,'5.3 Calc│Forecast $2017'!C117)</f>
        <v>APA</v>
      </c>
      <c r="D117" s="7" t="str">
        <f>IF($L117&gt;0,IFERROR(VLOOKUP($A117,'3.0 Input│AMP'!$A$13:$F$959,COLUMN(D117)+1,FALSE),"Other"),"")</f>
        <v>Other</v>
      </c>
      <c r="E117" s="7" t="str">
        <f>IF($L117&gt;0,IFERROR(VLOOKUP($A117,'3.0 Input│AMP'!$A$13:$F$959,COLUMN(E117)+1,FALSE),"Non-System"),"")</f>
        <v>Non-System</v>
      </c>
      <c r="F117" s="22"/>
      <c r="G117" s="23">
        <f>'5.3 Calc│Forecast $2017'!G117*'5.4 Calc│Escalators'!G117</f>
        <v>4.6514083906464651E-2</v>
      </c>
      <c r="H117" s="23">
        <f>'5.3 Calc│Forecast $2017'!H117*'5.4 Calc│Escalators'!H117</f>
        <v>0</v>
      </c>
      <c r="I117" s="23">
        <f>'5.3 Calc│Forecast $2017'!I117*'5.4 Calc│Escalators'!I117</f>
        <v>0</v>
      </c>
      <c r="J117" s="23">
        <f>'5.3 Calc│Forecast $2017'!J117*'5.4 Calc│Escalators'!J117</f>
        <v>0</v>
      </c>
      <c r="K117" s="23">
        <f>'5.3 Calc│Forecast $2017'!K117*'5.4 Calc│Escalators'!K117</f>
        <v>0</v>
      </c>
      <c r="L117" s="39">
        <f t="shared" si="2"/>
        <v>4.6514083906464651E-2</v>
      </c>
      <c r="M117" s="62"/>
      <c r="N117" s="6"/>
      <c r="O117" s="62" t="str">
        <f t="shared" si="3"/>
        <v>APA</v>
      </c>
    </row>
    <row r="118" spans="1:15" x14ac:dyDescent="0.25">
      <c r="A118" s="7">
        <f>'5.0 Calc│Forecast Projects'!A118</f>
        <v>106</v>
      </c>
      <c r="B118" s="7" t="str">
        <f>'5.3 Calc│Forecast $2017'!B118</f>
        <v xml:space="preserve">Supplier Qualification and Compliance </v>
      </c>
      <c r="C118" s="33" t="str">
        <f>IF(B118="[Delete]",0,'5.3 Calc│Forecast $2017'!C118)</f>
        <v>APA</v>
      </c>
      <c r="D118" s="7" t="str">
        <f>IF($L118&gt;0,IFERROR(VLOOKUP($A118,'3.0 Input│AMP'!$A$13:$F$959,COLUMN(D118)+1,FALSE),"Other"),"")</f>
        <v>Other</v>
      </c>
      <c r="E118" s="7" t="str">
        <f>IF($L118&gt;0,IFERROR(VLOOKUP($A118,'3.0 Input│AMP'!$A$13:$F$959,COLUMN(E118)+1,FALSE),"Non-System"),"")</f>
        <v>Non-System</v>
      </c>
      <c r="F118" s="22"/>
      <c r="G118" s="23">
        <f>'5.3 Calc│Forecast $2017'!G118*'5.4 Calc│Escalators'!G118</f>
        <v>7.5473613906850506E-2</v>
      </c>
      <c r="H118" s="23">
        <f>'5.3 Calc│Forecast $2017'!H118*'5.4 Calc│Escalators'!H118</f>
        <v>2.006810964858385E-2</v>
      </c>
      <c r="I118" s="23">
        <f>'5.3 Calc│Forecast $2017'!I118*'5.4 Calc│Escalators'!I118</f>
        <v>0</v>
      </c>
      <c r="J118" s="23">
        <f>'5.3 Calc│Forecast $2017'!J118*'5.4 Calc│Escalators'!J118</f>
        <v>0</v>
      </c>
      <c r="K118" s="23">
        <f>'5.3 Calc│Forecast $2017'!K118*'5.4 Calc│Escalators'!K118</f>
        <v>0</v>
      </c>
      <c r="L118" s="39">
        <f t="shared" si="2"/>
        <v>9.554172355543436E-2</v>
      </c>
      <c r="M118" s="62"/>
      <c r="N118" s="6"/>
      <c r="O118" s="62" t="str">
        <f t="shared" si="3"/>
        <v>APA</v>
      </c>
    </row>
    <row r="119" spans="1:15" x14ac:dyDescent="0.25">
      <c r="A119" s="7">
        <f>'5.0 Calc│Forecast Projects'!A119</f>
        <v>107</v>
      </c>
      <c r="B119" s="7" t="str">
        <f>'5.3 Calc│Forecast $2017'!B119</f>
        <v xml:space="preserve">Oracle eBS Upgrade to 12.2 </v>
      </c>
      <c r="C119" s="33" t="str">
        <f>IF(B119="[Delete]",0,'5.3 Calc│Forecast $2017'!C119)</f>
        <v>APA</v>
      </c>
      <c r="D119" s="7" t="str">
        <f>IF($L119&gt;0,IFERROR(VLOOKUP($A119,'3.0 Input│AMP'!$A$13:$F$959,COLUMN(D119)+1,FALSE),"Other"),"")</f>
        <v>Other</v>
      </c>
      <c r="E119" s="7" t="str">
        <f>IF($L119&gt;0,IFERROR(VLOOKUP($A119,'3.0 Input│AMP'!$A$13:$F$959,COLUMN(E119)+1,FALSE),"Non-System"),"")</f>
        <v>Non-System</v>
      </c>
      <c r="F119" s="22"/>
      <c r="G119" s="23">
        <f>'5.3 Calc│Forecast $2017'!G119*'5.4 Calc│Escalators'!G119</f>
        <v>2.8888750718692562E-2</v>
      </c>
      <c r="H119" s="23">
        <f>'5.3 Calc│Forecast $2017'!H119*'5.4 Calc│Escalators'!H119</f>
        <v>0.13802802262932176</v>
      </c>
      <c r="I119" s="23">
        <f>'5.3 Calc│Forecast $2017'!I119*'5.4 Calc│Escalators'!I119</f>
        <v>0</v>
      </c>
      <c r="J119" s="23">
        <f>'5.3 Calc│Forecast $2017'!J119*'5.4 Calc│Escalators'!J119</f>
        <v>0</v>
      </c>
      <c r="K119" s="23">
        <f>'5.3 Calc│Forecast $2017'!K119*'5.4 Calc│Escalators'!K119</f>
        <v>0</v>
      </c>
      <c r="L119" s="39">
        <f t="shared" si="2"/>
        <v>0.16691677334801433</v>
      </c>
      <c r="M119" s="62"/>
      <c r="N119" s="6"/>
      <c r="O119" s="62" t="str">
        <f t="shared" si="3"/>
        <v>APA</v>
      </c>
    </row>
    <row r="120" spans="1:15" x14ac:dyDescent="0.25">
      <c r="A120" s="7">
        <f>'5.0 Calc│Forecast Projects'!A120</f>
        <v>108</v>
      </c>
      <c r="B120" s="7" t="str">
        <f>'5.3 Calc│Forecast $2017'!B120</f>
        <v xml:space="preserve">BizTalk System Upgrade 2020 </v>
      </c>
      <c r="C120" s="33" t="str">
        <f>IF(B120="[Delete]",0,'5.3 Calc│Forecast $2017'!C120)</f>
        <v>APA</v>
      </c>
      <c r="D120" s="7" t="str">
        <f>IF($L120&gt;0,IFERROR(VLOOKUP($A120,'3.0 Input│AMP'!$A$13:$F$959,COLUMN(D120)+1,FALSE),"Other"),"")</f>
        <v>Other</v>
      </c>
      <c r="E120" s="7" t="str">
        <f>IF($L120&gt;0,IFERROR(VLOOKUP($A120,'3.0 Input│AMP'!$A$13:$F$959,COLUMN(E120)+1,FALSE),"Non-System"),"")</f>
        <v>Non-System</v>
      </c>
      <c r="F120" s="22"/>
      <c r="G120" s="23">
        <f>'5.3 Calc│Forecast $2017'!G120*'5.4 Calc│Escalators'!G120</f>
        <v>0</v>
      </c>
      <c r="H120" s="23">
        <f>'5.3 Calc│Forecast $2017'!H120*'5.4 Calc│Escalators'!H120</f>
        <v>6.5415491503723042E-2</v>
      </c>
      <c r="I120" s="23">
        <f>'5.3 Calc│Forecast $2017'!I120*'5.4 Calc│Escalators'!I120</f>
        <v>7.2561037512560544E-2</v>
      </c>
      <c r="J120" s="23">
        <f>'5.3 Calc│Forecast $2017'!J120*'5.4 Calc│Escalators'!J120</f>
        <v>0</v>
      </c>
      <c r="K120" s="23">
        <f>'5.3 Calc│Forecast $2017'!K120*'5.4 Calc│Escalators'!K120</f>
        <v>0</v>
      </c>
      <c r="L120" s="39">
        <f t="shared" si="2"/>
        <v>0.1379765290162836</v>
      </c>
      <c r="M120" s="62"/>
      <c r="N120" s="6"/>
      <c r="O120" s="62" t="str">
        <f t="shared" si="3"/>
        <v>APA</v>
      </c>
    </row>
    <row r="121" spans="1:15" x14ac:dyDescent="0.25">
      <c r="A121" s="7">
        <f>'5.0 Calc│Forecast Projects'!A121</f>
        <v>109</v>
      </c>
      <c r="B121" s="7" t="str">
        <f>'5.3 Calc│Forecast $2017'!B121</f>
        <v>Applications Renewal</v>
      </c>
      <c r="C121" s="33" t="str">
        <f>IF(B121="[Delete]",0,'5.3 Calc│Forecast $2017'!C121)</f>
        <v>APA</v>
      </c>
      <c r="D121" s="7" t="str">
        <f>IF($L121&gt;0,IFERROR(VLOOKUP($A121,'3.0 Input│AMP'!$A$13:$F$959,COLUMN(D121)+1,FALSE),"Other"),"")</f>
        <v>Other</v>
      </c>
      <c r="E121" s="7" t="str">
        <f>IF($L121&gt;0,IFERROR(VLOOKUP($A121,'3.0 Input│AMP'!$A$13:$F$959,COLUMN(E121)+1,FALSE),"Non-System"),"")</f>
        <v>Non-System</v>
      </c>
      <c r="F121" s="22"/>
      <c r="G121" s="23">
        <f>'5.3 Calc│Forecast $2017'!G121*'5.4 Calc│Escalators'!G121</f>
        <v>0.74624734836212681</v>
      </c>
      <c r="H121" s="23">
        <f>'5.3 Calc│Forecast $2017'!H121*'5.4 Calc│Escalators'!H121</f>
        <v>0.93226842650457009</v>
      </c>
      <c r="I121" s="23">
        <f>'5.3 Calc│Forecast $2017'!I121*'5.4 Calc│Escalators'!I121</f>
        <v>0.74624734836212681</v>
      </c>
      <c r="J121" s="23">
        <f>'5.3 Calc│Forecast $2017'!J121*'5.4 Calc│Escalators'!J121</f>
        <v>0.93226842650457009</v>
      </c>
      <c r="K121" s="23">
        <f>'5.3 Calc│Forecast $2017'!K121*'5.4 Calc│Escalators'!K121</f>
        <v>0.74624734836212681</v>
      </c>
      <c r="L121" s="39">
        <f t="shared" si="2"/>
        <v>4.103278898095521</v>
      </c>
      <c r="M121" s="62"/>
      <c r="N121" s="6"/>
      <c r="O121" s="62" t="str">
        <f t="shared" si="3"/>
        <v>APA</v>
      </c>
    </row>
    <row r="122" spans="1:15" x14ac:dyDescent="0.25">
      <c r="A122" s="7">
        <f>'5.0 Calc│Forecast Projects'!A122</f>
        <v>110</v>
      </c>
      <c r="B122" s="7" t="str">
        <f>'5.3 Calc│Forecast $2017'!B122</f>
        <v>Infrastructure Renewal</v>
      </c>
      <c r="C122" s="33" t="str">
        <f>IF(B122="[Delete]",0,'5.3 Calc│Forecast $2017'!C122)</f>
        <v>APA</v>
      </c>
      <c r="D122" s="7" t="str">
        <f>IF($L122&gt;0,IFERROR(VLOOKUP($A122,'3.0 Input│AMP'!$A$13:$F$959,COLUMN(D122)+1,FALSE),"Other"),"")</f>
        <v>Other</v>
      </c>
      <c r="E122" s="7" t="str">
        <f>IF($L122&gt;0,IFERROR(VLOOKUP($A122,'3.0 Input│AMP'!$A$13:$F$959,COLUMN(E122)+1,FALSE),"Non-System"),"")</f>
        <v>Non-System</v>
      </c>
      <c r="F122" s="22"/>
      <c r="G122" s="23">
        <f>'5.3 Calc│Forecast $2017'!G122*'5.4 Calc│Escalators'!G122</f>
        <v>0.243341526639824</v>
      </c>
      <c r="H122" s="23">
        <f>'5.3 Calc│Forecast $2017'!H122*'5.4 Calc│Escalators'!H122</f>
        <v>8.1113842213274667E-2</v>
      </c>
      <c r="I122" s="23">
        <f>'5.3 Calc│Forecast $2017'!I122*'5.4 Calc│Escalators'!I122</f>
        <v>8.1113842213274667E-2</v>
      </c>
      <c r="J122" s="23">
        <f>'5.3 Calc│Forecast $2017'!J122*'5.4 Calc│Escalators'!J122</f>
        <v>8.1113842213274667E-2</v>
      </c>
      <c r="K122" s="23">
        <f>'5.3 Calc│Forecast $2017'!K122*'5.4 Calc│Escalators'!K122</f>
        <v>0</v>
      </c>
      <c r="L122" s="39">
        <f t="shared" si="2"/>
        <v>0.486683053279648</v>
      </c>
      <c r="M122" s="62"/>
      <c r="N122" s="6"/>
      <c r="O122" s="62" t="str">
        <f t="shared" si="3"/>
        <v>APA</v>
      </c>
    </row>
    <row r="123" spans="1:15" x14ac:dyDescent="0.25">
      <c r="A123" s="7">
        <f>'5.0 Calc│Forecast Projects'!A123</f>
        <v>111</v>
      </c>
      <c r="B123" s="7" t="str">
        <f>'5.3 Calc│Forecast $2017'!B123</f>
        <v>Dandenong Relocation</v>
      </c>
      <c r="C123" s="33" t="str">
        <f>IF(B123="[Delete]",0,'5.3 Calc│Forecast $2017'!C123)</f>
        <v>APA</v>
      </c>
      <c r="D123" s="7" t="str">
        <f>IF($L123&gt;0,IFERROR(VLOOKUP($A123,'3.0 Input│AMP'!$A$13:$F$959,COLUMN(D123)+1,FALSE),"Other"),"")</f>
        <v/>
      </c>
      <c r="E123" s="7" t="str">
        <f>IF($L123&gt;0,IFERROR(VLOOKUP($A123,'3.0 Input│AMP'!$A$13:$F$959,COLUMN(E123)+1,FALSE),"Non-System"),"")</f>
        <v/>
      </c>
      <c r="F123" s="22"/>
      <c r="G123" s="23">
        <f>'5.3 Calc│Forecast $2017'!G123*'5.4 Calc│Escalators'!G123</f>
        <v>0</v>
      </c>
      <c r="H123" s="23">
        <f>'5.3 Calc│Forecast $2017'!H123*'5.4 Calc│Escalators'!H123</f>
        <v>0</v>
      </c>
      <c r="I123" s="23">
        <f>'5.3 Calc│Forecast $2017'!I123*'5.4 Calc│Escalators'!I123</f>
        <v>0</v>
      </c>
      <c r="J123" s="23">
        <f>'5.3 Calc│Forecast $2017'!J123*'5.4 Calc│Escalators'!J123</f>
        <v>0</v>
      </c>
      <c r="K123" s="23">
        <f>'5.3 Calc│Forecast $2017'!K123*'5.4 Calc│Escalators'!K123</f>
        <v>0</v>
      </c>
      <c r="L123" s="39">
        <f t="shared" si="2"/>
        <v>0</v>
      </c>
      <c r="M123" s="62"/>
      <c r="N123" s="6"/>
      <c r="O123" s="62" t="str">
        <f t="shared" si="3"/>
        <v>APA</v>
      </c>
    </row>
    <row r="124" spans="1:15" x14ac:dyDescent="0.25">
      <c r="A124" s="7" t="str">
        <f>'5.0 Calc│Forecast Projects'!A124</f>
        <v>-</v>
      </c>
      <c r="B124" s="7" t="str">
        <f>'5.3 Calc│Forecast $2017'!B124</f>
        <v/>
      </c>
      <c r="C124" s="33" t="str">
        <f>IF(B124="[Delete]",0,'5.3 Calc│Forecast $2017'!C124)</f>
        <v>-</v>
      </c>
      <c r="D124" s="7" t="str">
        <f>IF($L124&gt;0,IFERROR(VLOOKUP($A124,'3.0 Input│AMP'!$A$13:$F$959,COLUMN(D124)+1,FALSE),"Other"),"")</f>
        <v/>
      </c>
      <c r="E124" s="7" t="str">
        <f>IF($L124&gt;0,IFERROR(VLOOKUP($A124,'3.0 Input│AMP'!$A$13:$F$959,COLUMN(E124)+1,FALSE),"Non-System"),"")</f>
        <v/>
      </c>
      <c r="F124" s="22"/>
      <c r="G124" s="23">
        <f>'5.3 Calc│Forecast $2017'!G124*'5.4 Calc│Escalators'!G124</f>
        <v>0</v>
      </c>
      <c r="H124" s="23">
        <f>'5.3 Calc│Forecast $2017'!H124*'5.4 Calc│Escalators'!H124</f>
        <v>0</v>
      </c>
      <c r="I124" s="23">
        <f>'5.3 Calc│Forecast $2017'!I124*'5.4 Calc│Escalators'!I124</f>
        <v>0</v>
      </c>
      <c r="J124" s="23">
        <f>'5.3 Calc│Forecast $2017'!J124*'5.4 Calc│Escalators'!J124</f>
        <v>0</v>
      </c>
      <c r="K124" s="23">
        <f>'5.3 Calc│Forecast $2017'!K124*'5.4 Calc│Escalators'!K124</f>
        <v>0</v>
      </c>
      <c r="L124" s="39">
        <f t="shared" si="2"/>
        <v>0</v>
      </c>
      <c r="M124" s="62"/>
      <c r="N124" s="6"/>
      <c r="O124" s="62" t="str">
        <f t="shared" si="3"/>
        <v>-</v>
      </c>
    </row>
    <row r="125" spans="1:15" x14ac:dyDescent="0.25">
      <c r="A125" s="7" t="str">
        <f>'5.0 Calc│Forecast Projects'!A125</f>
        <v>-</v>
      </c>
      <c r="B125" s="7" t="str">
        <f>'5.3 Calc│Forecast $2017'!B125</f>
        <v/>
      </c>
      <c r="C125" s="33" t="str">
        <f>IF(B125="[Delete]",0,'5.3 Calc│Forecast $2017'!C125)</f>
        <v>-</v>
      </c>
      <c r="D125" s="7" t="str">
        <f>IF($L125&gt;0,IFERROR(VLOOKUP($A125,'3.0 Input│AMP'!$A$13:$F$959,COLUMN(D125)+1,FALSE),"Other"),"")</f>
        <v/>
      </c>
      <c r="E125" s="7" t="str">
        <f>IF($L125&gt;0,IFERROR(VLOOKUP($A125,'3.0 Input│AMP'!$A$13:$F$959,COLUMN(E125)+1,FALSE),"Non-System"),"")</f>
        <v/>
      </c>
      <c r="F125" s="22"/>
      <c r="G125" s="23">
        <f>'5.3 Calc│Forecast $2017'!G125*'5.4 Calc│Escalators'!G125</f>
        <v>0</v>
      </c>
      <c r="H125" s="23">
        <f>'5.3 Calc│Forecast $2017'!H125*'5.4 Calc│Escalators'!H125</f>
        <v>0</v>
      </c>
      <c r="I125" s="23">
        <f>'5.3 Calc│Forecast $2017'!I125*'5.4 Calc│Escalators'!I125</f>
        <v>0</v>
      </c>
      <c r="J125" s="23">
        <f>'5.3 Calc│Forecast $2017'!J125*'5.4 Calc│Escalators'!J125</f>
        <v>0</v>
      </c>
      <c r="K125" s="23">
        <f>'5.3 Calc│Forecast $2017'!K125*'5.4 Calc│Escalators'!K125</f>
        <v>0</v>
      </c>
      <c r="L125" s="39">
        <f t="shared" si="2"/>
        <v>0</v>
      </c>
      <c r="M125" s="62"/>
      <c r="N125" s="6"/>
      <c r="O125" s="62" t="str">
        <f t="shared" si="3"/>
        <v>-</v>
      </c>
    </row>
    <row r="126" spans="1:15" x14ac:dyDescent="0.25">
      <c r="A126" s="7" t="str">
        <f>'5.0 Calc│Forecast Projects'!A126</f>
        <v>-</v>
      </c>
      <c r="B126" s="7" t="str">
        <f>'5.3 Calc│Forecast $2017'!B126</f>
        <v/>
      </c>
      <c r="C126" s="33" t="str">
        <f>IF(B126="[Delete]",0,'5.3 Calc│Forecast $2017'!C126)</f>
        <v>-</v>
      </c>
      <c r="D126" s="7" t="str">
        <f>IF($L126&gt;0,IFERROR(VLOOKUP($A126,'3.0 Input│AMP'!$A$13:$F$959,COLUMN(D126)+1,FALSE),"Other"),"")</f>
        <v/>
      </c>
      <c r="E126" s="7" t="str">
        <f>IF($L126&gt;0,IFERROR(VLOOKUP($A126,'3.0 Input│AMP'!$A$13:$F$959,COLUMN(E126)+1,FALSE),"Non-System"),"")</f>
        <v/>
      </c>
      <c r="F126" s="22"/>
      <c r="G126" s="23">
        <f>'5.3 Calc│Forecast $2017'!G126*'5.4 Calc│Escalators'!G126</f>
        <v>0</v>
      </c>
      <c r="H126" s="23">
        <f>'5.3 Calc│Forecast $2017'!H126*'5.4 Calc│Escalators'!H126</f>
        <v>0</v>
      </c>
      <c r="I126" s="23">
        <f>'5.3 Calc│Forecast $2017'!I126*'5.4 Calc│Escalators'!I126</f>
        <v>0</v>
      </c>
      <c r="J126" s="23">
        <f>'5.3 Calc│Forecast $2017'!J126*'5.4 Calc│Escalators'!J126</f>
        <v>0</v>
      </c>
      <c r="K126" s="23">
        <f>'5.3 Calc│Forecast $2017'!K126*'5.4 Calc│Escalators'!K126</f>
        <v>0</v>
      </c>
      <c r="L126" s="39">
        <f t="shared" si="2"/>
        <v>0</v>
      </c>
      <c r="M126" s="62"/>
      <c r="N126" s="6"/>
      <c r="O126" s="62" t="str">
        <f t="shared" si="3"/>
        <v>-</v>
      </c>
    </row>
    <row r="127" spans="1:15" x14ac:dyDescent="0.25">
      <c r="A127" s="7" t="str">
        <f>'5.0 Calc│Forecast Projects'!A127</f>
        <v>-</v>
      </c>
      <c r="B127" s="7" t="str">
        <f>'5.3 Calc│Forecast $2017'!B127</f>
        <v/>
      </c>
      <c r="C127" s="33" t="str">
        <f>IF(B127="[Delete]",0,'5.3 Calc│Forecast $2017'!C127)</f>
        <v>-</v>
      </c>
      <c r="D127" s="7" t="str">
        <f>IF($L127&gt;0,IFERROR(VLOOKUP($A127,'3.0 Input│AMP'!$A$13:$F$959,COLUMN(D127)+1,FALSE),"Other"),"")</f>
        <v/>
      </c>
      <c r="E127" s="7" t="str">
        <f>IF($L127&gt;0,IFERROR(VLOOKUP($A127,'3.0 Input│AMP'!$A$13:$F$959,COLUMN(E127)+1,FALSE),"Non-System"),"")</f>
        <v/>
      </c>
      <c r="F127" s="22"/>
      <c r="G127" s="23">
        <f>'5.3 Calc│Forecast $2017'!G127*'5.4 Calc│Escalators'!G127</f>
        <v>0</v>
      </c>
      <c r="H127" s="23">
        <f>'5.3 Calc│Forecast $2017'!H127*'5.4 Calc│Escalators'!H127</f>
        <v>0</v>
      </c>
      <c r="I127" s="23">
        <f>'5.3 Calc│Forecast $2017'!I127*'5.4 Calc│Escalators'!I127</f>
        <v>0</v>
      </c>
      <c r="J127" s="23">
        <f>'5.3 Calc│Forecast $2017'!J127*'5.4 Calc│Escalators'!J127</f>
        <v>0</v>
      </c>
      <c r="K127" s="23">
        <f>'5.3 Calc│Forecast $2017'!K127*'5.4 Calc│Escalators'!K127</f>
        <v>0</v>
      </c>
      <c r="L127" s="39">
        <f t="shared" si="2"/>
        <v>0</v>
      </c>
      <c r="M127" s="62"/>
      <c r="N127" s="6"/>
      <c r="O127" s="62" t="str">
        <f t="shared" si="3"/>
        <v>-</v>
      </c>
    </row>
    <row r="128" spans="1:15" x14ac:dyDescent="0.25">
      <c r="A128" s="7" t="str">
        <f>'5.0 Calc│Forecast Projects'!A128</f>
        <v>-</v>
      </c>
      <c r="B128" s="7" t="str">
        <f>'5.3 Calc│Forecast $2017'!B128</f>
        <v/>
      </c>
      <c r="C128" s="33" t="str">
        <f>IF(B128="[Delete]",0,'5.3 Calc│Forecast $2017'!C128)</f>
        <v>-</v>
      </c>
      <c r="D128" s="7" t="str">
        <f>IF($L128&gt;0,IFERROR(VLOOKUP($A128,'3.0 Input│AMP'!$A$13:$F$959,COLUMN(D128)+1,FALSE),"Other"),"")</f>
        <v/>
      </c>
      <c r="E128" s="7" t="str">
        <f>IF($L128&gt;0,IFERROR(VLOOKUP($A128,'3.0 Input│AMP'!$A$13:$F$959,COLUMN(E128)+1,FALSE),"Non-System"),"")</f>
        <v/>
      </c>
      <c r="F128" s="22"/>
      <c r="G128" s="23">
        <f>'5.3 Calc│Forecast $2017'!G128*'5.4 Calc│Escalators'!G128</f>
        <v>0</v>
      </c>
      <c r="H128" s="23">
        <f>'5.3 Calc│Forecast $2017'!H128*'5.4 Calc│Escalators'!H128</f>
        <v>0</v>
      </c>
      <c r="I128" s="23">
        <f>'5.3 Calc│Forecast $2017'!I128*'5.4 Calc│Escalators'!I128</f>
        <v>0</v>
      </c>
      <c r="J128" s="23">
        <f>'5.3 Calc│Forecast $2017'!J128*'5.4 Calc│Escalators'!J128</f>
        <v>0</v>
      </c>
      <c r="K128" s="23">
        <f>'5.3 Calc│Forecast $2017'!K128*'5.4 Calc│Escalators'!K128</f>
        <v>0</v>
      </c>
      <c r="L128" s="39">
        <f t="shared" si="2"/>
        <v>0</v>
      </c>
      <c r="M128" s="62"/>
      <c r="N128" s="6"/>
      <c r="O128" s="62" t="str">
        <f t="shared" si="3"/>
        <v>-</v>
      </c>
    </row>
    <row r="129" spans="1:15" x14ac:dyDescent="0.25">
      <c r="A129" s="7" t="str">
        <f>'5.0 Calc│Forecast Projects'!A129</f>
        <v>-</v>
      </c>
      <c r="B129" s="7" t="str">
        <f>'5.3 Calc│Forecast $2017'!B129</f>
        <v/>
      </c>
      <c r="C129" s="33" t="str">
        <f>IF(B129="[Delete]",0,'5.3 Calc│Forecast $2017'!C129)</f>
        <v>-</v>
      </c>
      <c r="D129" s="7" t="str">
        <f>IF($L129&gt;0,IFERROR(VLOOKUP($A129,'3.0 Input│AMP'!$A$13:$F$959,COLUMN(D129)+1,FALSE),"Other"),"")</f>
        <v/>
      </c>
      <c r="E129" s="7" t="str">
        <f>IF($L129&gt;0,IFERROR(VLOOKUP($A129,'3.0 Input│AMP'!$A$13:$F$959,COLUMN(E129)+1,FALSE),"Non-System"),"")</f>
        <v/>
      </c>
      <c r="F129" s="22"/>
      <c r="G129" s="23">
        <f>'5.3 Calc│Forecast $2017'!G129*'5.4 Calc│Escalators'!G129</f>
        <v>0</v>
      </c>
      <c r="H129" s="23">
        <f>'5.3 Calc│Forecast $2017'!H129*'5.4 Calc│Escalators'!H129</f>
        <v>0</v>
      </c>
      <c r="I129" s="23">
        <f>'5.3 Calc│Forecast $2017'!I129*'5.4 Calc│Escalators'!I129</f>
        <v>0</v>
      </c>
      <c r="J129" s="23">
        <f>'5.3 Calc│Forecast $2017'!J129*'5.4 Calc│Escalators'!J129</f>
        <v>0</v>
      </c>
      <c r="K129" s="23">
        <f>'5.3 Calc│Forecast $2017'!K129*'5.4 Calc│Escalators'!K129</f>
        <v>0</v>
      </c>
      <c r="L129" s="39">
        <f t="shared" si="2"/>
        <v>0</v>
      </c>
      <c r="M129" s="62"/>
      <c r="N129" s="6"/>
      <c r="O129" s="62" t="str">
        <f t="shared" si="3"/>
        <v>-</v>
      </c>
    </row>
    <row r="130" spans="1:15" x14ac:dyDescent="0.25">
      <c r="A130" s="7" t="str">
        <f>'5.0 Calc│Forecast Projects'!A130</f>
        <v>-</v>
      </c>
      <c r="B130" s="7" t="str">
        <f>'5.3 Calc│Forecast $2017'!B130</f>
        <v/>
      </c>
      <c r="C130" s="33" t="str">
        <f>IF(B130="[Delete]",0,'5.3 Calc│Forecast $2017'!C130)</f>
        <v>-</v>
      </c>
      <c r="D130" s="7" t="str">
        <f>IF($L130&gt;0,IFERROR(VLOOKUP($A130,'3.0 Input│AMP'!$A$13:$F$959,COLUMN(D130)+1,FALSE),"Other"),"")</f>
        <v/>
      </c>
      <c r="E130" s="7" t="str">
        <f>IF($L130&gt;0,IFERROR(VLOOKUP($A130,'3.0 Input│AMP'!$A$13:$F$959,COLUMN(E130)+1,FALSE),"Non-System"),"")</f>
        <v/>
      </c>
      <c r="F130" s="22"/>
      <c r="G130" s="23">
        <f>'5.3 Calc│Forecast $2017'!G130*'5.4 Calc│Escalators'!G130</f>
        <v>0</v>
      </c>
      <c r="H130" s="23">
        <f>'5.3 Calc│Forecast $2017'!H130*'5.4 Calc│Escalators'!H130</f>
        <v>0</v>
      </c>
      <c r="I130" s="23">
        <f>'5.3 Calc│Forecast $2017'!I130*'5.4 Calc│Escalators'!I130</f>
        <v>0</v>
      </c>
      <c r="J130" s="23">
        <f>'5.3 Calc│Forecast $2017'!J130*'5.4 Calc│Escalators'!J130</f>
        <v>0</v>
      </c>
      <c r="K130" s="23">
        <f>'5.3 Calc│Forecast $2017'!K130*'5.4 Calc│Escalators'!K130</f>
        <v>0</v>
      </c>
      <c r="L130" s="39">
        <f t="shared" si="2"/>
        <v>0</v>
      </c>
      <c r="M130" s="62"/>
      <c r="N130" s="6"/>
      <c r="O130" s="62" t="str">
        <f t="shared" si="3"/>
        <v>-</v>
      </c>
    </row>
    <row r="131" spans="1:15" x14ac:dyDescent="0.25">
      <c r="A131" s="7" t="str">
        <f>'5.0 Calc│Forecast Projects'!A131</f>
        <v>-</v>
      </c>
      <c r="B131" s="7" t="str">
        <f>'5.3 Calc│Forecast $2017'!B131</f>
        <v/>
      </c>
      <c r="C131" s="33" t="str">
        <f>IF(B131="[Delete]",0,'5.3 Calc│Forecast $2017'!C131)</f>
        <v>-</v>
      </c>
      <c r="D131" s="7" t="str">
        <f>IF($L131&gt;0,IFERROR(VLOOKUP($A131,'3.0 Input│AMP'!$A$13:$F$959,COLUMN(D131)+1,FALSE),"Other"),"")</f>
        <v/>
      </c>
      <c r="E131" s="7" t="str">
        <f>IF($L131&gt;0,IFERROR(VLOOKUP($A131,'3.0 Input│AMP'!$A$13:$F$959,COLUMN(E131)+1,FALSE),"Non-System"),"")</f>
        <v/>
      </c>
      <c r="F131" s="22"/>
      <c r="G131" s="23">
        <f>'5.3 Calc│Forecast $2017'!G131*'5.4 Calc│Escalators'!G131</f>
        <v>0</v>
      </c>
      <c r="H131" s="23">
        <f>'5.3 Calc│Forecast $2017'!H131*'5.4 Calc│Escalators'!H131</f>
        <v>0</v>
      </c>
      <c r="I131" s="23">
        <f>'5.3 Calc│Forecast $2017'!I131*'5.4 Calc│Escalators'!I131</f>
        <v>0</v>
      </c>
      <c r="J131" s="23">
        <f>'5.3 Calc│Forecast $2017'!J131*'5.4 Calc│Escalators'!J131</f>
        <v>0</v>
      </c>
      <c r="K131" s="23">
        <f>'5.3 Calc│Forecast $2017'!K131*'5.4 Calc│Escalators'!K131</f>
        <v>0</v>
      </c>
      <c r="L131" s="39">
        <f t="shared" si="2"/>
        <v>0</v>
      </c>
      <c r="M131" s="62"/>
      <c r="N131" s="6"/>
      <c r="O131" s="62" t="str">
        <f t="shared" si="3"/>
        <v>-</v>
      </c>
    </row>
    <row r="132" spans="1:15" x14ac:dyDescent="0.25">
      <c r="A132" s="7" t="str">
        <f>'5.0 Calc│Forecast Projects'!A132</f>
        <v>-</v>
      </c>
      <c r="B132" s="7" t="str">
        <f>'5.3 Calc│Forecast $2017'!B132</f>
        <v/>
      </c>
      <c r="C132" s="33" t="str">
        <f>IF(B132="[Delete]",0,'5.3 Calc│Forecast $2017'!C132)</f>
        <v>-</v>
      </c>
      <c r="D132" s="7" t="str">
        <f>IF($L132&gt;0,IFERROR(VLOOKUP($A132,'3.0 Input│AMP'!$A$13:$F$959,COLUMN(D132)+1,FALSE),"Other"),"")</f>
        <v/>
      </c>
      <c r="E132" s="7" t="str">
        <f>IF($L132&gt;0,IFERROR(VLOOKUP($A132,'3.0 Input│AMP'!$A$13:$F$959,COLUMN(E132)+1,FALSE),"Non-System"),"")</f>
        <v/>
      </c>
      <c r="F132" s="22"/>
      <c r="G132" s="23">
        <f>'5.3 Calc│Forecast $2017'!G132*'5.4 Calc│Escalators'!G132</f>
        <v>0</v>
      </c>
      <c r="H132" s="23">
        <f>'5.3 Calc│Forecast $2017'!H132*'5.4 Calc│Escalators'!H132</f>
        <v>0</v>
      </c>
      <c r="I132" s="23">
        <f>'5.3 Calc│Forecast $2017'!I132*'5.4 Calc│Escalators'!I132</f>
        <v>0</v>
      </c>
      <c r="J132" s="23">
        <f>'5.3 Calc│Forecast $2017'!J132*'5.4 Calc│Escalators'!J132</f>
        <v>0</v>
      </c>
      <c r="K132" s="23">
        <f>'5.3 Calc│Forecast $2017'!K132*'5.4 Calc│Escalators'!K132</f>
        <v>0</v>
      </c>
      <c r="L132" s="39">
        <f t="shared" si="2"/>
        <v>0</v>
      </c>
      <c r="M132" s="62"/>
      <c r="N132" s="6"/>
      <c r="O132" s="62" t="str">
        <f t="shared" si="3"/>
        <v>-</v>
      </c>
    </row>
    <row r="133" spans="1:15" x14ac:dyDescent="0.25">
      <c r="A133" s="7" t="str">
        <f>'5.0 Calc│Forecast Projects'!A133</f>
        <v>-</v>
      </c>
      <c r="B133" s="7" t="str">
        <f>'5.3 Calc│Forecast $2017'!B133</f>
        <v/>
      </c>
      <c r="C133" s="33" t="str">
        <f>IF(B133="[Delete]",0,'5.3 Calc│Forecast $2017'!C133)</f>
        <v>-</v>
      </c>
      <c r="D133" s="7" t="str">
        <f>IF($L133&gt;0,IFERROR(VLOOKUP($A133,'3.0 Input│AMP'!$A$13:$F$959,COLUMN(D133)+1,FALSE),"Other"),"")</f>
        <v/>
      </c>
      <c r="E133" s="7" t="str">
        <f>IF($L133&gt;0,IFERROR(VLOOKUP($A133,'3.0 Input│AMP'!$A$13:$F$959,COLUMN(E133)+1,FALSE),"Non-System"),"")</f>
        <v/>
      </c>
      <c r="F133" s="22"/>
      <c r="G133" s="23">
        <f>'5.3 Calc│Forecast $2017'!G133*'5.4 Calc│Escalators'!G133</f>
        <v>0</v>
      </c>
      <c r="H133" s="23">
        <f>'5.3 Calc│Forecast $2017'!H133*'5.4 Calc│Escalators'!H133</f>
        <v>0</v>
      </c>
      <c r="I133" s="23">
        <f>'5.3 Calc│Forecast $2017'!I133*'5.4 Calc│Escalators'!I133</f>
        <v>0</v>
      </c>
      <c r="J133" s="23">
        <f>'5.3 Calc│Forecast $2017'!J133*'5.4 Calc│Escalators'!J133</f>
        <v>0</v>
      </c>
      <c r="K133" s="23">
        <f>'5.3 Calc│Forecast $2017'!K133*'5.4 Calc│Escalators'!K133</f>
        <v>0</v>
      </c>
      <c r="L133" s="39">
        <f t="shared" si="2"/>
        <v>0</v>
      </c>
      <c r="M133" s="62"/>
      <c r="N133" s="6"/>
      <c r="O133" s="62" t="str">
        <f t="shared" si="3"/>
        <v>-</v>
      </c>
    </row>
    <row r="134" spans="1:15" x14ac:dyDescent="0.25">
      <c r="A134" s="7" t="str">
        <f>'5.0 Calc│Forecast Projects'!A134</f>
        <v>-</v>
      </c>
      <c r="B134" s="7" t="str">
        <f>'5.3 Calc│Forecast $2017'!B134</f>
        <v/>
      </c>
      <c r="C134" s="33" t="str">
        <f>IF(B134="[Delete]",0,'5.3 Calc│Forecast $2017'!C134)</f>
        <v>-</v>
      </c>
      <c r="D134" s="7" t="str">
        <f>IF($L134&gt;0,IFERROR(VLOOKUP($A134,'3.0 Input│AMP'!$A$13:$F$959,COLUMN(D134)+1,FALSE),"Other"),"")</f>
        <v/>
      </c>
      <c r="E134" s="7" t="str">
        <f>IF($L134&gt;0,IFERROR(VLOOKUP($A134,'3.0 Input│AMP'!$A$13:$F$959,COLUMN(E134)+1,FALSE),"Non-System"),"")</f>
        <v/>
      </c>
      <c r="F134" s="22"/>
      <c r="G134" s="23">
        <f>'5.3 Calc│Forecast $2017'!G134*'5.4 Calc│Escalators'!G134</f>
        <v>0</v>
      </c>
      <c r="H134" s="23">
        <f>'5.3 Calc│Forecast $2017'!H134*'5.4 Calc│Escalators'!H134</f>
        <v>0</v>
      </c>
      <c r="I134" s="23">
        <f>'5.3 Calc│Forecast $2017'!I134*'5.4 Calc│Escalators'!I134</f>
        <v>0</v>
      </c>
      <c r="J134" s="23">
        <f>'5.3 Calc│Forecast $2017'!J134*'5.4 Calc│Escalators'!J134</f>
        <v>0</v>
      </c>
      <c r="K134" s="23">
        <f>'5.3 Calc│Forecast $2017'!K134*'5.4 Calc│Escalators'!K134</f>
        <v>0</v>
      </c>
      <c r="L134" s="39">
        <f t="shared" ref="L134:L197" si="4">SUM(G134:K134)</f>
        <v>0</v>
      </c>
      <c r="M134" s="62"/>
      <c r="N134" s="6"/>
      <c r="O134" s="62" t="str">
        <f t="shared" si="3"/>
        <v>-</v>
      </c>
    </row>
    <row r="135" spans="1:15" x14ac:dyDescent="0.25">
      <c r="A135" s="7" t="str">
        <f>'5.0 Calc│Forecast Projects'!A135</f>
        <v>-</v>
      </c>
      <c r="B135" s="7" t="str">
        <f>'5.3 Calc│Forecast $2017'!B135</f>
        <v/>
      </c>
      <c r="C135" s="33" t="str">
        <f>IF(B135="[Delete]",0,'5.3 Calc│Forecast $2017'!C135)</f>
        <v>-</v>
      </c>
      <c r="D135" s="7" t="str">
        <f>IF($L135&gt;0,IFERROR(VLOOKUP($A135,'3.0 Input│AMP'!$A$13:$F$959,COLUMN(D135)+1,FALSE),"Other"),"")</f>
        <v/>
      </c>
      <c r="E135" s="7" t="str">
        <f>IF($L135&gt;0,IFERROR(VLOOKUP($A135,'3.0 Input│AMP'!$A$13:$F$959,COLUMN(E135)+1,FALSE),"Non-System"),"")</f>
        <v/>
      </c>
      <c r="F135" s="22"/>
      <c r="G135" s="23">
        <f>'5.3 Calc│Forecast $2017'!G135*'5.4 Calc│Escalators'!G135</f>
        <v>0</v>
      </c>
      <c r="H135" s="23">
        <f>'5.3 Calc│Forecast $2017'!H135*'5.4 Calc│Escalators'!H135</f>
        <v>0</v>
      </c>
      <c r="I135" s="23">
        <f>'5.3 Calc│Forecast $2017'!I135*'5.4 Calc│Escalators'!I135</f>
        <v>0</v>
      </c>
      <c r="J135" s="23">
        <f>'5.3 Calc│Forecast $2017'!J135*'5.4 Calc│Escalators'!J135</f>
        <v>0</v>
      </c>
      <c r="K135" s="23">
        <f>'5.3 Calc│Forecast $2017'!K135*'5.4 Calc│Escalators'!K135</f>
        <v>0</v>
      </c>
      <c r="L135" s="39">
        <f t="shared" si="4"/>
        <v>0</v>
      </c>
      <c r="M135" s="62"/>
      <c r="N135" s="6"/>
      <c r="O135" s="62" t="str">
        <f t="shared" si="3"/>
        <v>-</v>
      </c>
    </row>
    <row r="136" spans="1:15" x14ac:dyDescent="0.25">
      <c r="A136" s="7" t="str">
        <f>'5.0 Calc│Forecast Projects'!A136</f>
        <v>-</v>
      </c>
      <c r="B136" s="7" t="str">
        <f>'5.3 Calc│Forecast $2017'!B136</f>
        <v/>
      </c>
      <c r="C136" s="33" t="str">
        <f>IF(B136="[Delete]",0,'5.3 Calc│Forecast $2017'!C136)</f>
        <v>-</v>
      </c>
      <c r="D136" s="7" t="str">
        <f>IF($L136&gt;0,IFERROR(VLOOKUP($A136,'3.0 Input│AMP'!$A$13:$F$959,COLUMN(D136)+1,FALSE),"Other"),"")</f>
        <v/>
      </c>
      <c r="E136" s="7" t="str">
        <f>IF($L136&gt;0,IFERROR(VLOOKUP($A136,'3.0 Input│AMP'!$A$13:$F$959,COLUMN(E136)+1,FALSE),"Non-System"),"")</f>
        <v/>
      </c>
      <c r="F136" s="22"/>
      <c r="G136" s="23">
        <f>'5.3 Calc│Forecast $2017'!G136*'5.4 Calc│Escalators'!G136</f>
        <v>0</v>
      </c>
      <c r="H136" s="23">
        <f>'5.3 Calc│Forecast $2017'!H136*'5.4 Calc│Escalators'!H136</f>
        <v>0</v>
      </c>
      <c r="I136" s="23">
        <f>'5.3 Calc│Forecast $2017'!I136*'5.4 Calc│Escalators'!I136</f>
        <v>0</v>
      </c>
      <c r="J136" s="23">
        <f>'5.3 Calc│Forecast $2017'!J136*'5.4 Calc│Escalators'!J136</f>
        <v>0</v>
      </c>
      <c r="K136" s="23">
        <f>'5.3 Calc│Forecast $2017'!K136*'5.4 Calc│Escalators'!K136</f>
        <v>0</v>
      </c>
      <c r="L136" s="39">
        <f t="shared" si="4"/>
        <v>0</v>
      </c>
      <c r="M136" s="62"/>
      <c r="N136" s="6"/>
      <c r="O136" s="62" t="str">
        <f t="shared" si="3"/>
        <v>-</v>
      </c>
    </row>
    <row r="137" spans="1:15" x14ac:dyDescent="0.25">
      <c r="A137" s="7" t="str">
        <f>'5.0 Calc│Forecast Projects'!A137</f>
        <v>-</v>
      </c>
      <c r="B137" s="7" t="str">
        <f>'5.3 Calc│Forecast $2017'!B137</f>
        <v/>
      </c>
      <c r="C137" s="33" t="str">
        <f>IF(B137="[Delete]",0,'5.3 Calc│Forecast $2017'!C137)</f>
        <v>-</v>
      </c>
      <c r="D137" s="7" t="str">
        <f>IF($L137&gt;0,IFERROR(VLOOKUP($A137,'3.0 Input│AMP'!$A$13:$F$959,COLUMN(D137)+1,FALSE),"Other"),"")</f>
        <v/>
      </c>
      <c r="E137" s="7" t="str">
        <f>IF($L137&gt;0,IFERROR(VLOOKUP($A137,'3.0 Input│AMP'!$A$13:$F$959,COLUMN(E137)+1,FALSE),"Non-System"),"")</f>
        <v/>
      </c>
      <c r="F137" s="22"/>
      <c r="G137" s="23">
        <f>'5.3 Calc│Forecast $2017'!G137*'5.4 Calc│Escalators'!G137</f>
        <v>0</v>
      </c>
      <c r="H137" s="23">
        <f>'5.3 Calc│Forecast $2017'!H137*'5.4 Calc│Escalators'!H137</f>
        <v>0</v>
      </c>
      <c r="I137" s="23">
        <f>'5.3 Calc│Forecast $2017'!I137*'5.4 Calc│Escalators'!I137</f>
        <v>0</v>
      </c>
      <c r="J137" s="23">
        <f>'5.3 Calc│Forecast $2017'!J137*'5.4 Calc│Escalators'!J137</f>
        <v>0</v>
      </c>
      <c r="K137" s="23">
        <f>'5.3 Calc│Forecast $2017'!K137*'5.4 Calc│Escalators'!K137</f>
        <v>0</v>
      </c>
      <c r="L137" s="39">
        <f t="shared" si="4"/>
        <v>0</v>
      </c>
      <c r="M137" s="62"/>
      <c r="N137" s="6"/>
      <c r="O137" s="62" t="str">
        <f t="shared" si="3"/>
        <v>-</v>
      </c>
    </row>
    <row r="138" spans="1:15" x14ac:dyDescent="0.25">
      <c r="A138" s="7" t="str">
        <f>'5.0 Calc│Forecast Projects'!A138</f>
        <v>-</v>
      </c>
      <c r="B138" s="7" t="str">
        <f>'5.3 Calc│Forecast $2017'!B138</f>
        <v/>
      </c>
      <c r="C138" s="33" t="str">
        <f>IF(B138="[Delete]",0,'5.3 Calc│Forecast $2017'!C138)</f>
        <v>-</v>
      </c>
      <c r="D138" s="7" t="str">
        <f>IF($L138&gt;0,IFERROR(VLOOKUP($A138,'3.0 Input│AMP'!$A$13:$F$959,COLUMN(D138)+1,FALSE),"Other"),"")</f>
        <v/>
      </c>
      <c r="E138" s="7" t="str">
        <f>IF($L138&gt;0,IFERROR(VLOOKUP($A138,'3.0 Input│AMP'!$A$13:$F$959,COLUMN(E138)+1,FALSE),"Non-System"),"")</f>
        <v/>
      </c>
      <c r="F138" s="22"/>
      <c r="G138" s="23">
        <f>'5.3 Calc│Forecast $2017'!G138*'5.4 Calc│Escalators'!G138</f>
        <v>0</v>
      </c>
      <c r="H138" s="23">
        <f>'5.3 Calc│Forecast $2017'!H138*'5.4 Calc│Escalators'!H138</f>
        <v>0</v>
      </c>
      <c r="I138" s="23">
        <f>'5.3 Calc│Forecast $2017'!I138*'5.4 Calc│Escalators'!I138</f>
        <v>0</v>
      </c>
      <c r="J138" s="23">
        <f>'5.3 Calc│Forecast $2017'!J138*'5.4 Calc│Escalators'!J138</f>
        <v>0</v>
      </c>
      <c r="K138" s="23">
        <f>'5.3 Calc│Forecast $2017'!K138*'5.4 Calc│Escalators'!K138</f>
        <v>0</v>
      </c>
      <c r="L138" s="39">
        <f t="shared" si="4"/>
        <v>0</v>
      </c>
      <c r="M138" s="62"/>
      <c r="N138" s="6"/>
      <c r="O138" s="62" t="str">
        <f t="shared" si="3"/>
        <v>-</v>
      </c>
    </row>
    <row r="139" spans="1:15" x14ac:dyDescent="0.25">
      <c r="A139" s="7" t="str">
        <f>'5.0 Calc│Forecast Projects'!A139</f>
        <v>-</v>
      </c>
      <c r="B139" s="7" t="str">
        <f>'5.3 Calc│Forecast $2017'!B139</f>
        <v/>
      </c>
      <c r="C139" s="33" t="str">
        <f>IF(B139="[Delete]",0,'5.3 Calc│Forecast $2017'!C139)</f>
        <v>-</v>
      </c>
      <c r="D139" s="7" t="str">
        <f>IF($L139&gt;0,IFERROR(VLOOKUP($A139,'3.0 Input│AMP'!$A$13:$F$959,COLUMN(D139)+1,FALSE),"Other"),"")</f>
        <v/>
      </c>
      <c r="E139" s="7" t="str">
        <f>IF($L139&gt;0,IFERROR(VLOOKUP($A139,'3.0 Input│AMP'!$A$13:$F$959,COLUMN(E139)+1,FALSE),"Non-System"),"")</f>
        <v/>
      </c>
      <c r="F139" s="22"/>
      <c r="G139" s="23">
        <f>'5.3 Calc│Forecast $2017'!G139*'5.4 Calc│Escalators'!G139</f>
        <v>0</v>
      </c>
      <c r="H139" s="23">
        <f>'5.3 Calc│Forecast $2017'!H139*'5.4 Calc│Escalators'!H139</f>
        <v>0</v>
      </c>
      <c r="I139" s="23">
        <f>'5.3 Calc│Forecast $2017'!I139*'5.4 Calc│Escalators'!I139</f>
        <v>0</v>
      </c>
      <c r="J139" s="23">
        <f>'5.3 Calc│Forecast $2017'!J139*'5.4 Calc│Escalators'!J139</f>
        <v>0</v>
      </c>
      <c r="K139" s="23">
        <f>'5.3 Calc│Forecast $2017'!K139*'5.4 Calc│Escalators'!K139</f>
        <v>0</v>
      </c>
      <c r="L139" s="39">
        <f t="shared" si="4"/>
        <v>0</v>
      </c>
      <c r="M139" s="62"/>
      <c r="N139" s="6"/>
      <c r="O139" s="62" t="str">
        <f t="shared" si="3"/>
        <v>-</v>
      </c>
    </row>
    <row r="140" spans="1:15" x14ac:dyDescent="0.25">
      <c r="A140" s="7" t="str">
        <f>'5.0 Calc│Forecast Projects'!A140</f>
        <v>-</v>
      </c>
      <c r="B140" s="7" t="str">
        <f>'5.3 Calc│Forecast $2017'!B140</f>
        <v/>
      </c>
      <c r="C140" s="33" t="str">
        <f>IF(B140="[Delete]",0,'5.3 Calc│Forecast $2017'!C140)</f>
        <v>-</v>
      </c>
      <c r="D140" s="7" t="str">
        <f>IF($L140&gt;0,IFERROR(VLOOKUP($A140,'3.0 Input│AMP'!$A$13:$F$959,COLUMN(D140)+1,FALSE),"Other"),"")</f>
        <v/>
      </c>
      <c r="E140" s="7" t="str">
        <f>IF($L140&gt;0,IFERROR(VLOOKUP($A140,'3.0 Input│AMP'!$A$13:$F$959,COLUMN(E140)+1,FALSE),"Non-System"),"")</f>
        <v/>
      </c>
      <c r="F140" s="22"/>
      <c r="G140" s="23">
        <f>'5.3 Calc│Forecast $2017'!G140*'5.4 Calc│Escalators'!G140</f>
        <v>0</v>
      </c>
      <c r="H140" s="23">
        <f>'5.3 Calc│Forecast $2017'!H140*'5.4 Calc│Escalators'!H140</f>
        <v>0</v>
      </c>
      <c r="I140" s="23">
        <f>'5.3 Calc│Forecast $2017'!I140*'5.4 Calc│Escalators'!I140</f>
        <v>0</v>
      </c>
      <c r="J140" s="23">
        <f>'5.3 Calc│Forecast $2017'!J140*'5.4 Calc│Escalators'!J140</f>
        <v>0</v>
      </c>
      <c r="K140" s="23">
        <f>'5.3 Calc│Forecast $2017'!K140*'5.4 Calc│Escalators'!K140</f>
        <v>0</v>
      </c>
      <c r="L140" s="39">
        <f t="shared" si="4"/>
        <v>0</v>
      </c>
      <c r="M140" s="62"/>
      <c r="N140" s="6"/>
      <c r="O140" s="62" t="str">
        <f t="shared" si="3"/>
        <v>-</v>
      </c>
    </row>
    <row r="141" spans="1:15" x14ac:dyDescent="0.25">
      <c r="A141" s="7" t="str">
        <f>'5.0 Calc│Forecast Projects'!A141</f>
        <v>-</v>
      </c>
      <c r="B141" s="7" t="str">
        <f>'5.3 Calc│Forecast $2017'!B141</f>
        <v/>
      </c>
      <c r="C141" s="33" t="str">
        <f>IF(B141="[Delete]",0,'5.3 Calc│Forecast $2017'!C141)</f>
        <v>-</v>
      </c>
      <c r="D141" s="7" t="str">
        <f>IF($L141&gt;0,IFERROR(VLOOKUP($A141,'3.0 Input│AMP'!$A$13:$F$959,COLUMN(D141)+1,FALSE),"Other"),"")</f>
        <v/>
      </c>
      <c r="E141" s="7" t="str">
        <f>IF($L141&gt;0,IFERROR(VLOOKUP($A141,'3.0 Input│AMP'!$A$13:$F$959,COLUMN(E141)+1,FALSE),"Non-System"),"")</f>
        <v/>
      </c>
      <c r="F141" s="22"/>
      <c r="G141" s="23">
        <f>'5.3 Calc│Forecast $2017'!G141*'5.4 Calc│Escalators'!G141</f>
        <v>0</v>
      </c>
      <c r="H141" s="23">
        <f>'5.3 Calc│Forecast $2017'!H141*'5.4 Calc│Escalators'!H141</f>
        <v>0</v>
      </c>
      <c r="I141" s="23">
        <f>'5.3 Calc│Forecast $2017'!I141*'5.4 Calc│Escalators'!I141</f>
        <v>0</v>
      </c>
      <c r="J141" s="23">
        <f>'5.3 Calc│Forecast $2017'!J141*'5.4 Calc│Escalators'!J141</f>
        <v>0</v>
      </c>
      <c r="K141" s="23">
        <f>'5.3 Calc│Forecast $2017'!K141*'5.4 Calc│Escalators'!K141</f>
        <v>0</v>
      </c>
      <c r="L141" s="39">
        <f t="shared" si="4"/>
        <v>0</v>
      </c>
      <c r="M141" s="62"/>
      <c r="N141" s="6"/>
      <c r="O141" s="62" t="str">
        <f t="shared" si="3"/>
        <v>-</v>
      </c>
    </row>
    <row r="142" spans="1:15" x14ac:dyDescent="0.25">
      <c r="A142" s="7" t="str">
        <f>'5.0 Calc│Forecast Projects'!A142</f>
        <v>-</v>
      </c>
      <c r="B142" s="7" t="str">
        <f>'5.3 Calc│Forecast $2017'!B142</f>
        <v/>
      </c>
      <c r="C142" s="33" t="str">
        <f>IF(B142="[Delete]",0,'5.3 Calc│Forecast $2017'!C142)</f>
        <v>-</v>
      </c>
      <c r="D142" s="7" t="str">
        <f>IF($L142&gt;0,IFERROR(VLOOKUP($A142,'3.0 Input│AMP'!$A$13:$F$959,COLUMN(D142)+1,FALSE),"Other"),"")</f>
        <v/>
      </c>
      <c r="E142" s="7" t="str">
        <f>IF($L142&gt;0,IFERROR(VLOOKUP($A142,'3.0 Input│AMP'!$A$13:$F$959,COLUMN(E142)+1,FALSE),"Non-System"),"")</f>
        <v/>
      </c>
      <c r="F142" s="22"/>
      <c r="G142" s="23">
        <f>'5.3 Calc│Forecast $2017'!G142*'5.4 Calc│Escalators'!G142</f>
        <v>0</v>
      </c>
      <c r="H142" s="23">
        <f>'5.3 Calc│Forecast $2017'!H142*'5.4 Calc│Escalators'!H142</f>
        <v>0</v>
      </c>
      <c r="I142" s="23">
        <f>'5.3 Calc│Forecast $2017'!I142*'5.4 Calc│Escalators'!I142</f>
        <v>0</v>
      </c>
      <c r="J142" s="23">
        <f>'5.3 Calc│Forecast $2017'!J142*'5.4 Calc│Escalators'!J142</f>
        <v>0</v>
      </c>
      <c r="K142" s="23">
        <f>'5.3 Calc│Forecast $2017'!K142*'5.4 Calc│Escalators'!K142</f>
        <v>0</v>
      </c>
      <c r="L142" s="39">
        <f t="shared" si="4"/>
        <v>0</v>
      </c>
      <c r="M142" s="62"/>
      <c r="N142" s="6"/>
      <c r="O142" s="62" t="str">
        <f t="shared" si="3"/>
        <v>-</v>
      </c>
    </row>
    <row r="143" spans="1:15" x14ac:dyDescent="0.25">
      <c r="A143" s="7" t="str">
        <f>'5.0 Calc│Forecast Projects'!A143</f>
        <v>-</v>
      </c>
      <c r="B143" s="7" t="str">
        <f>'5.3 Calc│Forecast $2017'!B143</f>
        <v/>
      </c>
      <c r="C143" s="33" t="str">
        <f>IF(B143="[Delete]",0,'5.3 Calc│Forecast $2017'!C143)</f>
        <v>-</v>
      </c>
      <c r="D143" s="7"/>
      <c r="E143" s="7" t="str">
        <f>IF($L143&gt;0,IFERROR(VLOOKUP($A143,'3.0 Input│AMP'!$A$13:$F$959,COLUMN(E143)+1,FALSE),"Non-System"),"")</f>
        <v/>
      </c>
      <c r="F143" s="22"/>
      <c r="G143" s="23">
        <f>'5.3 Calc│Forecast $2017'!G143*'5.4 Calc│Escalators'!G143</f>
        <v>0</v>
      </c>
      <c r="H143" s="23">
        <f>'5.3 Calc│Forecast $2017'!H143*'5.4 Calc│Escalators'!H143</f>
        <v>0</v>
      </c>
      <c r="I143" s="23">
        <f>'5.3 Calc│Forecast $2017'!I143*'5.4 Calc│Escalators'!I143</f>
        <v>0</v>
      </c>
      <c r="J143" s="23">
        <f>'5.3 Calc│Forecast $2017'!J143*'5.4 Calc│Escalators'!J143</f>
        <v>0</v>
      </c>
      <c r="K143" s="23">
        <f>'5.3 Calc│Forecast $2017'!K143*'5.4 Calc│Escalators'!K143</f>
        <v>0</v>
      </c>
      <c r="L143" s="39">
        <f t="shared" si="4"/>
        <v>0</v>
      </c>
      <c r="M143" s="62"/>
      <c r="N143" s="6"/>
      <c r="O143" s="62" t="str">
        <f t="shared" ref="O143:O200" si="5">LEFT(C143,3)</f>
        <v>-</v>
      </c>
    </row>
    <row r="144" spans="1:15" x14ac:dyDescent="0.25">
      <c r="A144" s="7" t="str">
        <f>'5.0 Calc│Forecast Projects'!A144</f>
        <v>-</v>
      </c>
      <c r="B144" s="7" t="str">
        <f>'5.3 Calc│Forecast $2017'!B144</f>
        <v/>
      </c>
      <c r="C144" s="33" t="str">
        <f>IF(B144="[Delete]",0,'5.3 Calc│Forecast $2017'!C144)</f>
        <v>-</v>
      </c>
      <c r="D144" s="7" t="str">
        <f>IF($L144&gt;0,IFERROR(VLOOKUP($A144,'3.0 Input│AMP'!$A$13:$F$959,COLUMN(D144)+1,FALSE),"Other"),"")</f>
        <v/>
      </c>
      <c r="E144" s="7" t="str">
        <f>IF($L144&gt;0,IFERROR(VLOOKUP($A144,'3.0 Input│AMP'!$A$13:$F$959,COLUMN(E144)+1,FALSE),"Non-System"),"")</f>
        <v/>
      </c>
      <c r="F144" s="22"/>
      <c r="G144" s="23">
        <f>'5.3 Calc│Forecast $2017'!G144*'5.4 Calc│Escalators'!G144</f>
        <v>0</v>
      </c>
      <c r="H144" s="23">
        <f>'5.3 Calc│Forecast $2017'!H144*'5.4 Calc│Escalators'!H144</f>
        <v>0</v>
      </c>
      <c r="I144" s="23">
        <f>'5.3 Calc│Forecast $2017'!I144*'5.4 Calc│Escalators'!I144</f>
        <v>0</v>
      </c>
      <c r="J144" s="23">
        <f>'5.3 Calc│Forecast $2017'!J144*'5.4 Calc│Escalators'!J144</f>
        <v>0</v>
      </c>
      <c r="K144" s="23">
        <f>'5.3 Calc│Forecast $2017'!K144*'5.4 Calc│Escalators'!K144</f>
        <v>0</v>
      </c>
      <c r="L144" s="39">
        <f t="shared" si="4"/>
        <v>0</v>
      </c>
      <c r="M144" s="62"/>
      <c r="N144" s="6"/>
      <c r="O144" s="62" t="str">
        <f t="shared" si="5"/>
        <v>-</v>
      </c>
    </row>
    <row r="145" spans="1:15" x14ac:dyDescent="0.25">
      <c r="A145" s="7" t="str">
        <f>'5.0 Calc│Forecast Projects'!A145</f>
        <v>-</v>
      </c>
      <c r="B145" s="7" t="str">
        <f>'5.3 Calc│Forecast $2017'!B145</f>
        <v/>
      </c>
      <c r="C145" s="33" t="str">
        <f>IF(B145="[Delete]",0,'5.3 Calc│Forecast $2017'!C145)</f>
        <v>-</v>
      </c>
      <c r="D145" s="7" t="str">
        <f>IF($L145&gt;0,IFERROR(VLOOKUP($A145,'3.0 Input│AMP'!$A$13:$F$959,COLUMN(D145)+1,FALSE),"Other"),"")</f>
        <v/>
      </c>
      <c r="E145" s="7" t="str">
        <f>IF($L145&gt;0,IFERROR(VLOOKUP($A145,'3.0 Input│AMP'!$A$13:$F$959,COLUMN(E145)+1,FALSE),"Non-System"),"")</f>
        <v/>
      </c>
      <c r="F145" s="22"/>
      <c r="G145" s="23">
        <f>'5.3 Calc│Forecast $2017'!G145*'5.4 Calc│Escalators'!G145</f>
        <v>0</v>
      </c>
      <c r="H145" s="23">
        <f>'5.3 Calc│Forecast $2017'!H145*'5.4 Calc│Escalators'!H145</f>
        <v>0</v>
      </c>
      <c r="I145" s="23">
        <f>'5.3 Calc│Forecast $2017'!I145*'5.4 Calc│Escalators'!I145</f>
        <v>0</v>
      </c>
      <c r="J145" s="23">
        <f>'5.3 Calc│Forecast $2017'!J145*'5.4 Calc│Escalators'!J145</f>
        <v>0</v>
      </c>
      <c r="K145" s="23">
        <f>'5.3 Calc│Forecast $2017'!K145*'5.4 Calc│Escalators'!K145</f>
        <v>0</v>
      </c>
      <c r="L145" s="39">
        <f t="shared" si="4"/>
        <v>0</v>
      </c>
      <c r="M145" s="62"/>
      <c r="N145" s="6"/>
      <c r="O145" s="62" t="str">
        <f t="shared" si="5"/>
        <v>-</v>
      </c>
    </row>
    <row r="146" spans="1:15" x14ac:dyDescent="0.25">
      <c r="A146" s="7" t="str">
        <f>'5.0 Calc│Forecast Projects'!A146</f>
        <v>-</v>
      </c>
      <c r="B146" s="7" t="str">
        <f>'5.3 Calc│Forecast $2017'!B146</f>
        <v/>
      </c>
      <c r="C146" s="33" t="str">
        <f>IF(B146="[Delete]",0,'5.3 Calc│Forecast $2017'!C146)</f>
        <v>-</v>
      </c>
      <c r="D146" s="7" t="str">
        <f>IF($L146&gt;0,IFERROR(VLOOKUP($A146,'3.0 Input│AMP'!$A$13:$F$959,COLUMN(D146)+1,FALSE),"Other"),"")</f>
        <v/>
      </c>
      <c r="E146" s="7" t="str">
        <f>IF($L146&gt;0,IFERROR(VLOOKUP($A146,'3.0 Input│AMP'!$A$13:$F$959,COLUMN(E146)+1,FALSE),"Non-System"),"")</f>
        <v/>
      </c>
      <c r="F146" s="22"/>
      <c r="G146" s="23">
        <f>'5.3 Calc│Forecast $2017'!G146*'5.4 Calc│Escalators'!G146</f>
        <v>0</v>
      </c>
      <c r="H146" s="23">
        <f>'5.3 Calc│Forecast $2017'!H146*'5.4 Calc│Escalators'!H146</f>
        <v>0</v>
      </c>
      <c r="I146" s="23">
        <f>'5.3 Calc│Forecast $2017'!I146*'5.4 Calc│Escalators'!I146</f>
        <v>0</v>
      </c>
      <c r="J146" s="23">
        <f>'5.3 Calc│Forecast $2017'!J146*'5.4 Calc│Escalators'!J146</f>
        <v>0</v>
      </c>
      <c r="K146" s="23">
        <f>'5.3 Calc│Forecast $2017'!K146*'5.4 Calc│Escalators'!K146</f>
        <v>0</v>
      </c>
      <c r="L146" s="39">
        <f t="shared" si="4"/>
        <v>0</v>
      </c>
      <c r="M146" s="62"/>
      <c r="N146" s="6"/>
      <c r="O146" s="62" t="str">
        <f t="shared" si="5"/>
        <v>-</v>
      </c>
    </row>
    <row r="147" spans="1:15" x14ac:dyDescent="0.25">
      <c r="A147" s="7" t="str">
        <f>'5.0 Calc│Forecast Projects'!A147</f>
        <v>-</v>
      </c>
      <c r="B147" s="7" t="str">
        <f>'5.3 Calc│Forecast $2017'!B147</f>
        <v/>
      </c>
      <c r="C147" s="33" t="str">
        <f>IF(B147="[Delete]",0,'5.3 Calc│Forecast $2017'!C147)</f>
        <v>-</v>
      </c>
      <c r="D147" s="7" t="str">
        <f>IF($L147&gt;0,IFERROR(VLOOKUP($A147,'3.0 Input│AMP'!$A$13:$F$959,COLUMN(D147)+1,FALSE),"Other"),"")</f>
        <v/>
      </c>
      <c r="E147" s="7" t="str">
        <f>IF($L147&gt;0,IFERROR(VLOOKUP($A147,'3.0 Input│AMP'!$A$13:$F$959,COLUMN(E147)+1,FALSE),"Non-System"),"")</f>
        <v/>
      </c>
      <c r="F147" s="22"/>
      <c r="G147" s="23">
        <f>'5.3 Calc│Forecast $2017'!G147*'5.4 Calc│Escalators'!G147</f>
        <v>0</v>
      </c>
      <c r="H147" s="23">
        <f>'5.3 Calc│Forecast $2017'!H147*'5.4 Calc│Escalators'!H147</f>
        <v>0</v>
      </c>
      <c r="I147" s="23">
        <f>'5.3 Calc│Forecast $2017'!I147*'5.4 Calc│Escalators'!I147</f>
        <v>0</v>
      </c>
      <c r="J147" s="23">
        <f>'5.3 Calc│Forecast $2017'!J147*'5.4 Calc│Escalators'!J147</f>
        <v>0</v>
      </c>
      <c r="K147" s="23">
        <f>'5.3 Calc│Forecast $2017'!K147*'5.4 Calc│Escalators'!K147</f>
        <v>0</v>
      </c>
      <c r="L147" s="39">
        <f t="shared" si="4"/>
        <v>0</v>
      </c>
      <c r="M147" s="62"/>
      <c r="N147" s="6"/>
      <c r="O147" s="62" t="str">
        <f t="shared" si="5"/>
        <v>-</v>
      </c>
    </row>
    <row r="148" spans="1:15" x14ac:dyDescent="0.25">
      <c r="A148" s="7" t="str">
        <f>'5.0 Calc│Forecast Projects'!A148</f>
        <v>-</v>
      </c>
      <c r="B148" s="7" t="str">
        <f>'5.3 Calc│Forecast $2017'!B148</f>
        <v/>
      </c>
      <c r="C148" s="33" t="str">
        <f>IF(B148="[Delete]",0,'5.3 Calc│Forecast $2017'!C148)</f>
        <v>-</v>
      </c>
      <c r="D148" s="7" t="str">
        <f>IF($L148&gt;0,IFERROR(VLOOKUP($A148,'3.0 Input│AMP'!$A$13:$F$959,COLUMN(D148)+1,FALSE),"Other"),"")</f>
        <v/>
      </c>
      <c r="E148" s="7" t="str">
        <f>IF($L148&gt;0,IFERROR(VLOOKUP($A148,'3.0 Input│AMP'!$A$13:$F$959,COLUMN(E148)+1,FALSE),"Non-System"),"")</f>
        <v/>
      </c>
      <c r="F148" s="22"/>
      <c r="G148" s="23">
        <f>'5.3 Calc│Forecast $2017'!G148*'5.4 Calc│Escalators'!G148</f>
        <v>0</v>
      </c>
      <c r="H148" s="23">
        <f>'5.3 Calc│Forecast $2017'!H148*'5.4 Calc│Escalators'!H148</f>
        <v>0</v>
      </c>
      <c r="I148" s="23">
        <f>'5.3 Calc│Forecast $2017'!I148*'5.4 Calc│Escalators'!I148</f>
        <v>0</v>
      </c>
      <c r="J148" s="23">
        <f>'5.3 Calc│Forecast $2017'!J148*'5.4 Calc│Escalators'!J148</f>
        <v>0</v>
      </c>
      <c r="K148" s="23">
        <f>'5.3 Calc│Forecast $2017'!K148*'5.4 Calc│Escalators'!K148</f>
        <v>0</v>
      </c>
      <c r="L148" s="39">
        <f t="shared" si="4"/>
        <v>0</v>
      </c>
      <c r="M148" s="62"/>
      <c r="N148" s="6"/>
      <c r="O148" s="62" t="str">
        <f t="shared" si="5"/>
        <v>-</v>
      </c>
    </row>
    <row r="149" spans="1:15" x14ac:dyDescent="0.25">
      <c r="A149" s="7" t="str">
        <f>'5.0 Calc│Forecast Projects'!A149</f>
        <v>-</v>
      </c>
      <c r="B149" s="7" t="str">
        <f>'5.3 Calc│Forecast $2017'!B149</f>
        <v/>
      </c>
      <c r="C149" s="33" t="str">
        <f>IF(B149="[Delete]",0,'5.3 Calc│Forecast $2017'!C149)</f>
        <v>-</v>
      </c>
      <c r="D149" s="7" t="str">
        <f>IF($L149&gt;0,IFERROR(VLOOKUP($A149,'3.0 Input│AMP'!$A$13:$F$959,COLUMN(D149)+1,FALSE),"Other"),"")</f>
        <v/>
      </c>
      <c r="E149" s="7" t="str">
        <f>IF($L149&gt;0,IFERROR(VLOOKUP($A149,'3.0 Input│AMP'!$A$13:$F$959,COLUMN(E149)+1,FALSE),"Non-System"),"")</f>
        <v/>
      </c>
      <c r="F149" s="22"/>
      <c r="G149" s="23">
        <f>'5.3 Calc│Forecast $2017'!G149*'5.4 Calc│Escalators'!G149</f>
        <v>0</v>
      </c>
      <c r="H149" s="23">
        <f>'5.3 Calc│Forecast $2017'!H149*'5.4 Calc│Escalators'!H149</f>
        <v>0</v>
      </c>
      <c r="I149" s="23">
        <f>'5.3 Calc│Forecast $2017'!I149*'5.4 Calc│Escalators'!I149</f>
        <v>0</v>
      </c>
      <c r="J149" s="23">
        <f>'5.3 Calc│Forecast $2017'!J149*'5.4 Calc│Escalators'!J149</f>
        <v>0</v>
      </c>
      <c r="K149" s="23">
        <f>'5.3 Calc│Forecast $2017'!K149*'5.4 Calc│Escalators'!K149</f>
        <v>0</v>
      </c>
      <c r="L149" s="39">
        <f t="shared" si="4"/>
        <v>0</v>
      </c>
      <c r="M149" s="62"/>
      <c r="N149" s="6"/>
      <c r="O149" s="62" t="str">
        <f t="shared" si="5"/>
        <v>-</v>
      </c>
    </row>
    <row r="150" spans="1:15" x14ac:dyDescent="0.25">
      <c r="A150" s="7" t="str">
        <f>'5.0 Calc│Forecast Projects'!A150</f>
        <v>-</v>
      </c>
      <c r="B150" s="7" t="str">
        <f>'5.3 Calc│Forecast $2017'!B150</f>
        <v/>
      </c>
      <c r="C150" s="33" t="str">
        <f>IF(B150="[Delete]",0,'5.3 Calc│Forecast $2017'!C150)</f>
        <v>-</v>
      </c>
      <c r="D150" s="7" t="str">
        <f>IF($L150&gt;0,IFERROR(VLOOKUP($A150,'3.0 Input│AMP'!$A$13:$F$959,COLUMN(D150)+1,FALSE),"Other"),"")</f>
        <v/>
      </c>
      <c r="E150" s="7" t="str">
        <f>IF($L150&gt;0,IFERROR(VLOOKUP($A150,'3.0 Input│AMP'!$A$13:$F$959,COLUMN(E150)+1,FALSE),"Non-System"),"")</f>
        <v/>
      </c>
      <c r="F150" s="22"/>
      <c r="G150" s="23">
        <f>'5.3 Calc│Forecast $2017'!G150*'5.4 Calc│Escalators'!G150</f>
        <v>0</v>
      </c>
      <c r="H150" s="23">
        <f>'5.3 Calc│Forecast $2017'!H150*'5.4 Calc│Escalators'!H150</f>
        <v>0</v>
      </c>
      <c r="I150" s="23">
        <f>'5.3 Calc│Forecast $2017'!I150*'5.4 Calc│Escalators'!I150</f>
        <v>0</v>
      </c>
      <c r="J150" s="23">
        <f>'5.3 Calc│Forecast $2017'!J150*'5.4 Calc│Escalators'!J150</f>
        <v>0</v>
      </c>
      <c r="K150" s="23">
        <f>'5.3 Calc│Forecast $2017'!K150*'5.4 Calc│Escalators'!K150</f>
        <v>0</v>
      </c>
      <c r="L150" s="39">
        <f t="shared" si="4"/>
        <v>0</v>
      </c>
      <c r="M150" s="62"/>
      <c r="N150" s="6"/>
      <c r="O150" s="62" t="str">
        <f t="shared" si="5"/>
        <v>-</v>
      </c>
    </row>
    <row r="151" spans="1:15" x14ac:dyDescent="0.25">
      <c r="A151" s="7" t="str">
        <f>'5.0 Calc│Forecast Projects'!A151</f>
        <v>-</v>
      </c>
      <c r="B151" s="7" t="str">
        <f>'5.3 Calc│Forecast $2017'!B151</f>
        <v/>
      </c>
      <c r="C151" s="33" t="str">
        <f>IF(B151="[Delete]",0,'5.3 Calc│Forecast $2017'!C151)</f>
        <v>-</v>
      </c>
      <c r="D151" s="7" t="str">
        <f>IF($L151&gt;0,IFERROR(VLOOKUP($A151,'3.0 Input│AMP'!$A$13:$F$959,COLUMN(D151)+1,FALSE),"Other"),"")</f>
        <v/>
      </c>
      <c r="E151" s="7" t="str">
        <f>IF($L151&gt;0,IFERROR(VLOOKUP($A151,'3.0 Input│AMP'!$A$13:$F$959,COLUMN(E151)+1,FALSE),"Non-System"),"")</f>
        <v/>
      </c>
      <c r="F151" s="22"/>
      <c r="G151" s="23">
        <f>'5.3 Calc│Forecast $2017'!G151*'5.4 Calc│Escalators'!G151</f>
        <v>0</v>
      </c>
      <c r="H151" s="23">
        <f>'5.3 Calc│Forecast $2017'!H151*'5.4 Calc│Escalators'!H151</f>
        <v>0</v>
      </c>
      <c r="I151" s="23">
        <f>'5.3 Calc│Forecast $2017'!I151*'5.4 Calc│Escalators'!I151</f>
        <v>0</v>
      </c>
      <c r="J151" s="23">
        <f>'5.3 Calc│Forecast $2017'!J151*'5.4 Calc│Escalators'!J151</f>
        <v>0</v>
      </c>
      <c r="K151" s="23">
        <f>'5.3 Calc│Forecast $2017'!K151*'5.4 Calc│Escalators'!K151</f>
        <v>0</v>
      </c>
      <c r="L151" s="39">
        <f t="shared" si="4"/>
        <v>0</v>
      </c>
      <c r="M151" s="62"/>
      <c r="N151" s="6"/>
      <c r="O151" s="62" t="str">
        <f t="shared" si="5"/>
        <v>-</v>
      </c>
    </row>
    <row r="152" spans="1:15" x14ac:dyDescent="0.25">
      <c r="A152" s="7" t="str">
        <f>'5.0 Calc│Forecast Projects'!A152</f>
        <v>-</v>
      </c>
      <c r="B152" s="7" t="str">
        <f>'5.3 Calc│Forecast $2017'!B152</f>
        <v/>
      </c>
      <c r="C152" s="33" t="str">
        <f>IF(B152="[Delete]",0,'5.3 Calc│Forecast $2017'!C152)</f>
        <v>-</v>
      </c>
      <c r="D152" s="7" t="str">
        <f>IF($L152&gt;0,IFERROR(VLOOKUP($A152,'3.0 Input│AMP'!$A$13:$F$959,COLUMN(D152)+1,FALSE),"Other"),"")</f>
        <v/>
      </c>
      <c r="E152" s="7" t="str">
        <f>IF($L152&gt;0,IFERROR(VLOOKUP($A152,'3.0 Input│AMP'!$A$13:$F$959,COLUMN(E152)+1,FALSE),"Non-System"),"")</f>
        <v/>
      </c>
      <c r="F152" s="22"/>
      <c r="G152" s="23">
        <f>'5.3 Calc│Forecast $2017'!G152*'5.4 Calc│Escalators'!G152</f>
        <v>0</v>
      </c>
      <c r="H152" s="23">
        <f>'5.3 Calc│Forecast $2017'!H152*'5.4 Calc│Escalators'!H152</f>
        <v>0</v>
      </c>
      <c r="I152" s="23">
        <f>'5.3 Calc│Forecast $2017'!I152*'5.4 Calc│Escalators'!I152</f>
        <v>0</v>
      </c>
      <c r="J152" s="23">
        <f>'5.3 Calc│Forecast $2017'!J152*'5.4 Calc│Escalators'!J152</f>
        <v>0</v>
      </c>
      <c r="K152" s="23">
        <f>'5.3 Calc│Forecast $2017'!K152*'5.4 Calc│Escalators'!K152</f>
        <v>0</v>
      </c>
      <c r="L152" s="39">
        <f t="shared" si="4"/>
        <v>0</v>
      </c>
      <c r="M152" s="62"/>
      <c r="N152" s="6"/>
      <c r="O152" s="62" t="str">
        <f t="shared" si="5"/>
        <v>-</v>
      </c>
    </row>
    <row r="153" spans="1:15" x14ac:dyDescent="0.25">
      <c r="A153" s="7" t="str">
        <f>'5.0 Calc│Forecast Projects'!A153</f>
        <v>-</v>
      </c>
      <c r="B153" s="7" t="str">
        <f>'5.3 Calc│Forecast $2017'!B153</f>
        <v/>
      </c>
      <c r="C153" s="33" t="str">
        <f>IF(B153="[Delete]",0,'5.3 Calc│Forecast $2017'!C153)</f>
        <v>-</v>
      </c>
      <c r="D153" s="7" t="str">
        <f>IF($L153&gt;0,IFERROR(VLOOKUP($A153,'3.0 Input│AMP'!$A$13:$F$959,COLUMN(D153)+1,FALSE),"Other"),"")</f>
        <v/>
      </c>
      <c r="E153" s="7" t="str">
        <f>IF($L153&gt;0,IFERROR(VLOOKUP($A153,'3.0 Input│AMP'!$A$13:$F$959,COLUMN(E153)+1,FALSE),"Non-System"),"")</f>
        <v/>
      </c>
      <c r="F153" s="22"/>
      <c r="G153" s="23">
        <f>'5.3 Calc│Forecast $2017'!G153*'5.4 Calc│Escalators'!G153</f>
        <v>0</v>
      </c>
      <c r="H153" s="23">
        <f>'5.3 Calc│Forecast $2017'!H153*'5.4 Calc│Escalators'!H153</f>
        <v>0</v>
      </c>
      <c r="I153" s="23">
        <f>'5.3 Calc│Forecast $2017'!I153*'5.4 Calc│Escalators'!I153</f>
        <v>0</v>
      </c>
      <c r="J153" s="23">
        <f>'5.3 Calc│Forecast $2017'!J153*'5.4 Calc│Escalators'!J153</f>
        <v>0</v>
      </c>
      <c r="K153" s="23">
        <f>'5.3 Calc│Forecast $2017'!K153*'5.4 Calc│Escalators'!K153</f>
        <v>0</v>
      </c>
      <c r="L153" s="39">
        <f t="shared" si="4"/>
        <v>0</v>
      </c>
      <c r="M153" s="62"/>
      <c r="N153" s="6"/>
      <c r="O153" s="62" t="str">
        <f t="shared" si="5"/>
        <v>-</v>
      </c>
    </row>
    <row r="154" spans="1:15" x14ac:dyDescent="0.25">
      <c r="A154" s="7" t="str">
        <f>'5.0 Calc│Forecast Projects'!A154</f>
        <v>-</v>
      </c>
      <c r="B154" s="7" t="str">
        <f>'5.3 Calc│Forecast $2017'!B154</f>
        <v/>
      </c>
      <c r="C154" s="33" t="str">
        <f>IF(B154="[Delete]",0,'5.3 Calc│Forecast $2017'!C154)</f>
        <v>-</v>
      </c>
      <c r="D154" s="7" t="str">
        <f>IF($L154&gt;0,IFERROR(VLOOKUP($A154,'3.0 Input│AMP'!$A$13:$F$959,COLUMN(D154)+1,FALSE),"Other"),"")</f>
        <v/>
      </c>
      <c r="E154" s="7" t="str">
        <f>IF($L154&gt;0,IFERROR(VLOOKUP($A154,'3.0 Input│AMP'!$A$13:$F$959,COLUMN(E154)+1,FALSE),"Non-System"),"")</f>
        <v/>
      </c>
      <c r="F154" s="22"/>
      <c r="G154" s="23">
        <f>'5.3 Calc│Forecast $2017'!G154*'5.4 Calc│Escalators'!G154</f>
        <v>0</v>
      </c>
      <c r="H154" s="23">
        <f>'5.3 Calc│Forecast $2017'!H154*'5.4 Calc│Escalators'!H154</f>
        <v>0</v>
      </c>
      <c r="I154" s="23">
        <f>'5.3 Calc│Forecast $2017'!I154*'5.4 Calc│Escalators'!I154</f>
        <v>0</v>
      </c>
      <c r="J154" s="23">
        <f>'5.3 Calc│Forecast $2017'!J154*'5.4 Calc│Escalators'!J154</f>
        <v>0</v>
      </c>
      <c r="K154" s="23">
        <f>'5.3 Calc│Forecast $2017'!K154*'5.4 Calc│Escalators'!K154</f>
        <v>0</v>
      </c>
      <c r="L154" s="39">
        <f t="shared" si="4"/>
        <v>0</v>
      </c>
      <c r="M154" s="62"/>
      <c r="N154" s="6"/>
      <c r="O154" s="62" t="str">
        <f t="shared" si="5"/>
        <v>-</v>
      </c>
    </row>
    <row r="155" spans="1:15" x14ac:dyDescent="0.25">
      <c r="A155" s="7" t="str">
        <f>'5.0 Calc│Forecast Projects'!A155</f>
        <v>-</v>
      </c>
      <c r="B155" s="7" t="str">
        <f>'5.3 Calc│Forecast $2017'!B155</f>
        <v/>
      </c>
      <c r="C155" s="33" t="str">
        <f>IF(B155="[Delete]",0,'5.3 Calc│Forecast $2017'!C155)</f>
        <v>-</v>
      </c>
      <c r="D155" s="7" t="str">
        <f>IF($L155&gt;0,IFERROR(VLOOKUP($A155,'3.0 Input│AMP'!$A$13:$F$959,COLUMN(D155)+1,FALSE),"Other"),"")</f>
        <v/>
      </c>
      <c r="E155" s="7" t="str">
        <f>IF($L155&gt;0,IFERROR(VLOOKUP($A155,'3.0 Input│AMP'!$A$13:$F$959,COLUMN(E155)+1,FALSE),"Non-System"),"")</f>
        <v/>
      </c>
      <c r="F155" s="22"/>
      <c r="G155" s="23">
        <f>'5.3 Calc│Forecast $2017'!G155*'5.4 Calc│Escalators'!G155</f>
        <v>0</v>
      </c>
      <c r="H155" s="23">
        <f>'5.3 Calc│Forecast $2017'!H155*'5.4 Calc│Escalators'!H155</f>
        <v>0</v>
      </c>
      <c r="I155" s="23">
        <f>'5.3 Calc│Forecast $2017'!I155*'5.4 Calc│Escalators'!I155</f>
        <v>0</v>
      </c>
      <c r="J155" s="23">
        <f>'5.3 Calc│Forecast $2017'!J155*'5.4 Calc│Escalators'!J155</f>
        <v>0</v>
      </c>
      <c r="K155" s="23">
        <f>'5.3 Calc│Forecast $2017'!K155*'5.4 Calc│Escalators'!K155</f>
        <v>0</v>
      </c>
      <c r="L155" s="39">
        <f t="shared" si="4"/>
        <v>0</v>
      </c>
      <c r="M155" s="62"/>
      <c r="N155" s="6"/>
      <c r="O155" s="62" t="str">
        <f t="shared" si="5"/>
        <v>-</v>
      </c>
    </row>
    <row r="156" spans="1:15" x14ac:dyDescent="0.25">
      <c r="A156" s="7" t="str">
        <f>'5.0 Calc│Forecast Projects'!A156</f>
        <v>-</v>
      </c>
      <c r="B156" s="7" t="str">
        <f>'5.3 Calc│Forecast $2017'!B156</f>
        <v/>
      </c>
      <c r="C156" s="33" t="str">
        <f>IF(B156="[Delete]",0,'5.3 Calc│Forecast $2017'!C156)</f>
        <v>-</v>
      </c>
      <c r="D156" s="7" t="str">
        <f>IF($L156&gt;0,IFERROR(VLOOKUP($A156,'3.0 Input│AMP'!$A$13:$F$959,COLUMN(D156)+1,FALSE),"Other"),"")</f>
        <v/>
      </c>
      <c r="E156" s="7" t="str">
        <f>IF($L156&gt;0,IFERROR(VLOOKUP($A156,'3.0 Input│AMP'!$A$13:$F$959,COLUMN(E156)+1,FALSE),"Non-System"),"")</f>
        <v/>
      </c>
      <c r="F156" s="22"/>
      <c r="G156" s="23">
        <f>'5.3 Calc│Forecast $2017'!G156*'5.4 Calc│Escalators'!G156</f>
        <v>0</v>
      </c>
      <c r="H156" s="23">
        <f>'5.3 Calc│Forecast $2017'!H156*'5.4 Calc│Escalators'!H156</f>
        <v>0</v>
      </c>
      <c r="I156" s="23">
        <f>'5.3 Calc│Forecast $2017'!I156*'5.4 Calc│Escalators'!I156</f>
        <v>0</v>
      </c>
      <c r="J156" s="23">
        <f>'5.3 Calc│Forecast $2017'!J156*'5.4 Calc│Escalators'!J156</f>
        <v>0</v>
      </c>
      <c r="K156" s="23">
        <f>'5.3 Calc│Forecast $2017'!K156*'5.4 Calc│Escalators'!K156</f>
        <v>0</v>
      </c>
      <c r="L156" s="39">
        <f t="shared" si="4"/>
        <v>0</v>
      </c>
      <c r="M156" s="62"/>
      <c r="N156" s="6"/>
      <c r="O156" s="62" t="str">
        <f t="shared" si="5"/>
        <v>-</v>
      </c>
    </row>
    <row r="157" spans="1:15" x14ac:dyDescent="0.25">
      <c r="A157" s="7" t="str">
        <f>'5.0 Calc│Forecast Projects'!A157</f>
        <v>-</v>
      </c>
      <c r="B157" s="7" t="str">
        <f>'5.3 Calc│Forecast $2017'!B157</f>
        <v/>
      </c>
      <c r="C157" s="33" t="str">
        <f>IF(B157="[Delete]",0,'5.3 Calc│Forecast $2017'!C157)</f>
        <v>-</v>
      </c>
      <c r="D157" s="7" t="str">
        <f>IF($L157&gt;0,IFERROR(VLOOKUP($A157,'3.0 Input│AMP'!$A$13:$F$959,COLUMN(D157)+1,FALSE),"Other"),"")</f>
        <v/>
      </c>
      <c r="E157" s="7" t="str">
        <f>IF($L157&gt;0,IFERROR(VLOOKUP($A157,'3.0 Input│AMP'!$A$13:$F$959,COLUMN(E157)+1,FALSE),"Non-System"),"")</f>
        <v/>
      </c>
      <c r="F157" s="22"/>
      <c r="G157" s="23">
        <f>'5.3 Calc│Forecast $2017'!G157*'5.4 Calc│Escalators'!G157</f>
        <v>0</v>
      </c>
      <c r="H157" s="23">
        <f>'5.3 Calc│Forecast $2017'!H157*'5.4 Calc│Escalators'!H157</f>
        <v>0</v>
      </c>
      <c r="I157" s="23">
        <f>'5.3 Calc│Forecast $2017'!I157*'5.4 Calc│Escalators'!I157</f>
        <v>0</v>
      </c>
      <c r="J157" s="23">
        <f>'5.3 Calc│Forecast $2017'!J157*'5.4 Calc│Escalators'!J157</f>
        <v>0</v>
      </c>
      <c r="K157" s="23">
        <f>'5.3 Calc│Forecast $2017'!K157*'5.4 Calc│Escalators'!K157</f>
        <v>0</v>
      </c>
      <c r="L157" s="39">
        <f t="shared" si="4"/>
        <v>0</v>
      </c>
      <c r="M157" s="62"/>
      <c r="N157" s="6"/>
      <c r="O157" s="62" t="str">
        <f t="shared" si="5"/>
        <v>-</v>
      </c>
    </row>
    <row r="158" spans="1:15" x14ac:dyDescent="0.25">
      <c r="A158" s="7" t="str">
        <f>'5.0 Calc│Forecast Projects'!A158</f>
        <v>-</v>
      </c>
      <c r="B158" s="7" t="str">
        <f>'5.3 Calc│Forecast $2017'!B158</f>
        <v/>
      </c>
      <c r="C158" s="33" t="str">
        <f>IF(B158="[Delete]",0,'5.3 Calc│Forecast $2017'!C158)</f>
        <v>-</v>
      </c>
      <c r="D158" s="7" t="str">
        <f>IF($L158&gt;0,IFERROR(VLOOKUP($A158,'3.0 Input│AMP'!$A$13:$F$959,COLUMN(D158)+1,FALSE),"Other"),"")</f>
        <v/>
      </c>
      <c r="E158" s="7" t="str">
        <f>IF($L158&gt;0,IFERROR(VLOOKUP($A158,'3.0 Input│AMP'!$A$13:$F$959,COLUMN(E158)+1,FALSE),"Non-System"),"")</f>
        <v/>
      </c>
      <c r="F158" s="22"/>
      <c r="G158" s="23">
        <f>'5.3 Calc│Forecast $2017'!G158*'5.4 Calc│Escalators'!G158</f>
        <v>0</v>
      </c>
      <c r="H158" s="23">
        <f>'5.3 Calc│Forecast $2017'!H158*'5.4 Calc│Escalators'!H158</f>
        <v>0</v>
      </c>
      <c r="I158" s="23">
        <f>'5.3 Calc│Forecast $2017'!I158*'5.4 Calc│Escalators'!I158</f>
        <v>0</v>
      </c>
      <c r="J158" s="23">
        <f>'5.3 Calc│Forecast $2017'!J158*'5.4 Calc│Escalators'!J158</f>
        <v>0</v>
      </c>
      <c r="K158" s="23">
        <f>'5.3 Calc│Forecast $2017'!K158*'5.4 Calc│Escalators'!K158</f>
        <v>0</v>
      </c>
      <c r="L158" s="39">
        <f t="shared" si="4"/>
        <v>0</v>
      </c>
      <c r="M158" s="62"/>
      <c r="N158" s="6"/>
      <c r="O158" s="62" t="str">
        <f t="shared" si="5"/>
        <v>-</v>
      </c>
    </row>
    <row r="159" spans="1:15" x14ac:dyDescent="0.25">
      <c r="A159" s="7" t="str">
        <f>'5.0 Calc│Forecast Projects'!A159</f>
        <v>-</v>
      </c>
      <c r="B159" s="7" t="str">
        <f>'5.3 Calc│Forecast $2017'!B159</f>
        <v/>
      </c>
      <c r="C159" s="33" t="str">
        <f>IF(B159="[Delete]",0,'5.3 Calc│Forecast $2017'!C159)</f>
        <v>-</v>
      </c>
      <c r="D159" s="7" t="str">
        <f>IF($L159&gt;0,IFERROR(VLOOKUP($A159,'3.0 Input│AMP'!$A$13:$F$959,COLUMN(D159)+1,FALSE),"Other"),"")</f>
        <v/>
      </c>
      <c r="E159" s="7" t="str">
        <f>IF($L159&gt;0,IFERROR(VLOOKUP($A159,'3.0 Input│AMP'!$A$13:$F$959,COLUMN(E159)+1,FALSE),"Non-System"),"")</f>
        <v/>
      </c>
      <c r="F159" s="22"/>
      <c r="G159" s="23">
        <f>'5.3 Calc│Forecast $2017'!G159*'5.4 Calc│Escalators'!G159</f>
        <v>0</v>
      </c>
      <c r="H159" s="23">
        <f>'5.3 Calc│Forecast $2017'!H159*'5.4 Calc│Escalators'!H159</f>
        <v>0</v>
      </c>
      <c r="I159" s="23">
        <f>'5.3 Calc│Forecast $2017'!I159*'5.4 Calc│Escalators'!I159</f>
        <v>0</v>
      </c>
      <c r="J159" s="23">
        <f>'5.3 Calc│Forecast $2017'!J159*'5.4 Calc│Escalators'!J159</f>
        <v>0</v>
      </c>
      <c r="K159" s="23">
        <f>'5.3 Calc│Forecast $2017'!K159*'5.4 Calc│Escalators'!K159</f>
        <v>0</v>
      </c>
      <c r="L159" s="39">
        <f t="shared" si="4"/>
        <v>0</v>
      </c>
      <c r="M159" s="62"/>
      <c r="N159" s="6"/>
      <c r="O159" s="62" t="str">
        <f t="shared" si="5"/>
        <v>-</v>
      </c>
    </row>
    <row r="160" spans="1:15" x14ac:dyDescent="0.25">
      <c r="A160" s="7" t="str">
        <f>'5.0 Calc│Forecast Projects'!A160</f>
        <v>-</v>
      </c>
      <c r="B160" s="7" t="str">
        <f>'5.3 Calc│Forecast $2017'!B160</f>
        <v/>
      </c>
      <c r="C160" s="33" t="str">
        <f>IF(B160="[Delete]",0,'5.3 Calc│Forecast $2017'!C160)</f>
        <v>-</v>
      </c>
      <c r="D160" s="7" t="str">
        <f>IF($L160&gt;0,IFERROR(VLOOKUP($A160,'3.0 Input│AMP'!$A$13:$F$959,COLUMN(D160)+1,FALSE),"Other"),"")</f>
        <v/>
      </c>
      <c r="E160" s="7" t="str">
        <f>IF($L160&gt;0,IFERROR(VLOOKUP($A160,'3.0 Input│AMP'!$A$13:$F$959,COLUMN(E160)+1,FALSE),"Non-System"),"")</f>
        <v/>
      </c>
      <c r="F160" s="22"/>
      <c r="G160" s="23">
        <f>'5.3 Calc│Forecast $2017'!G160*'5.4 Calc│Escalators'!G160</f>
        <v>0</v>
      </c>
      <c r="H160" s="23">
        <f>'5.3 Calc│Forecast $2017'!H160*'5.4 Calc│Escalators'!H160</f>
        <v>0</v>
      </c>
      <c r="I160" s="23">
        <f>'5.3 Calc│Forecast $2017'!I160*'5.4 Calc│Escalators'!I160</f>
        <v>0</v>
      </c>
      <c r="J160" s="23">
        <f>'5.3 Calc│Forecast $2017'!J160*'5.4 Calc│Escalators'!J160</f>
        <v>0</v>
      </c>
      <c r="K160" s="23">
        <f>'5.3 Calc│Forecast $2017'!K160*'5.4 Calc│Escalators'!K160</f>
        <v>0</v>
      </c>
      <c r="L160" s="39">
        <f t="shared" si="4"/>
        <v>0</v>
      </c>
      <c r="M160" s="62"/>
      <c r="N160" s="6"/>
      <c r="O160" s="62" t="str">
        <f t="shared" si="5"/>
        <v>-</v>
      </c>
    </row>
    <row r="161" spans="1:15" x14ac:dyDescent="0.25">
      <c r="A161" s="7" t="str">
        <f>'5.0 Calc│Forecast Projects'!A161</f>
        <v>-</v>
      </c>
      <c r="B161" s="7" t="str">
        <f>'5.3 Calc│Forecast $2017'!B161</f>
        <v/>
      </c>
      <c r="C161" s="33" t="str">
        <f>IF(B161="[Delete]",0,'5.3 Calc│Forecast $2017'!C161)</f>
        <v>-</v>
      </c>
      <c r="D161" s="7" t="str">
        <f>IF($L161&gt;0,IFERROR(VLOOKUP($A161,'3.0 Input│AMP'!$A$13:$F$959,COLUMN(D161)+1,FALSE),"Other"),"")</f>
        <v/>
      </c>
      <c r="E161" s="7" t="str">
        <f>IF($L161&gt;0,IFERROR(VLOOKUP($A161,'3.0 Input│AMP'!$A$13:$F$959,COLUMN(E161)+1,FALSE),"Non-System"),"")</f>
        <v/>
      </c>
      <c r="F161" s="22"/>
      <c r="G161" s="23">
        <f>'5.3 Calc│Forecast $2017'!G161*'5.4 Calc│Escalators'!G161</f>
        <v>0</v>
      </c>
      <c r="H161" s="23">
        <f>'5.3 Calc│Forecast $2017'!H161*'5.4 Calc│Escalators'!H161</f>
        <v>0</v>
      </c>
      <c r="I161" s="23">
        <f>'5.3 Calc│Forecast $2017'!I161*'5.4 Calc│Escalators'!I161</f>
        <v>0</v>
      </c>
      <c r="J161" s="23">
        <f>'5.3 Calc│Forecast $2017'!J161*'5.4 Calc│Escalators'!J161</f>
        <v>0</v>
      </c>
      <c r="K161" s="23">
        <f>'5.3 Calc│Forecast $2017'!K161*'5.4 Calc│Escalators'!K161</f>
        <v>0</v>
      </c>
      <c r="L161" s="39">
        <f t="shared" si="4"/>
        <v>0</v>
      </c>
      <c r="M161" s="62"/>
      <c r="N161" s="6"/>
      <c r="O161" s="62" t="str">
        <f t="shared" si="5"/>
        <v>-</v>
      </c>
    </row>
    <row r="162" spans="1:15" x14ac:dyDescent="0.25">
      <c r="A162" s="7" t="str">
        <f>'5.0 Calc│Forecast Projects'!A162</f>
        <v>-</v>
      </c>
      <c r="B162" s="7" t="str">
        <f>'5.3 Calc│Forecast $2017'!B162</f>
        <v/>
      </c>
      <c r="C162" s="33" t="str">
        <f>IF(B162="[Delete]",0,'5.3 Calc│Forecast $2017'!C162)</f>
        <v>-</v>
      </c>
      <c r="D162" s="7" t="str">
        <f>IF($L162&gt;0,IFERROR(VLOOKUP($A162,'3.0 Input│AMP'!$A$13:$F$959,COLUMN(D162)+1,FALSE),"Other"),"")</f>
        <v/>
      </c>
      <c r="E162" s="7" t="str">
        <f>IF($L162&gt;0,IFERROR(VLOOKUP($A162,'3.0 Input│AMP'!$A$13:$F$959,COLUMN(E162)+1,FALSE),"Non-System"),"")</f>
        <v/>
      </c>
      <c r="F162" s="22"/>
      <c r="G162" s="23">
        <f>'5.3 Calc│Forecast $2017'!G162*'5.4 Calc│Escalators'!G162</f>
        <v>0</v>
      </c>
      <c r="H162" s="23">
        <f>'5.3 Calc│Forecast $2017'!H162*'5.4 Calc│Escalators'!H162</f>
        <v>0</v>
      </c>
      <c r="I162" s="23">
        <f>'5.3 Calc│Forecast $2017'!I162*'5.4 Calc│Escalators'!I162</f>
        <v>0</v>
      </c>
      <c r="J162" s="23">
        <f>'5.3 Calc│Forecast $2017'!J162*'5.4 Calc│Escalators'!J162</f>
        <v>0</v>
      </c>
      <c r="K162" s="23">
        <f>'5.3 Calc│Forecast $2017'!K162*'5.4 Calc│Escalators'!K162</f>
        <v>0</v>
      </c>
      <c r="L162" s="39">
        <f t="shared" si="4"/>
        <v>0</v>
      </c>
      <c r="M162" s="62"/>
      <c r="N162" s="6"/>
      <c r="O162" s="62" t="str">
        <f t="shared" si="5"/>
        <v>-</v>
      </c>
    </row>
    <row r="163" spans="1:15" x14ac:dyDescent="0.25">
      <c r="A163" s="7" t="str">
        <f>'5.0 Calc│Forecast Projects'!A163</f>
        <v>-</v>
      </c>
      <c r="B163" s="7" t="str">
        <f>'5.3 Calc│Forecast $2017'!B163</f>
        <v/>
      </c>
      <c r="C163" s="33" t="str">
        <f>IF(B163="[Delete]",0,'5.3 Calc│Forecast $2017'!C163)</f>
        <v>-</v>
      </c>
      <c r="D163" s="7" t="str">
        <f>IF($L163&gt;0,IFERROR(VLOOKUP($A163,'3.0 Input│AMP'!$A$13:$F$959,COLUMN(D163)+1,FALSE),"Other"),"")</f>
        <v/>
      </c>
      <c r="E163" s="7" t="str">
        <f>IF($L163&gt;0,IFERROR(VLOOKUP($A163,'3.0 Input│AMP'!$A$13:$F$959,COLUMN(E163)+1,FALSE),"Non-System"),"")</f>
        <v/>
      </c>
      <c r="F163" s="22"/>
      <c r="G163" s="23">
        <f>'5.3 Calc│Forecast $2017'!G163*'5.4 Calc│Escalators'!G163</f>
        <v>0</v>
      </c>
      <c r="H163" s="23">
        <f>'5.3 Calc│Forecast $2017'!H163*'5.4 Calc│Escalators'!H163</f>
        <v>0</v>
      </c>
      <c r="I163" s="23">
        <f>'5.3 Calc│Forecast $2017'!I163*'5.4 Calc│Escalators'!I163</f>
        <v>0</v>
      </c>
      <c r="J163" s="23">
        <f>'5.3 Calc│Forecast $2017'!J163*'5.4 Calc│Escalators'!J163</f>
        <v>0</v>
      </c>
      <c r="K163" s="23">
        <f>'5.3 Calc│Forecast $2017'!K163*'5.4 Calc│Escalators'!K163</f>
        <v>0</v>
      </c>
      <c r="L163" s="39">
        <f t="shared" si="4"/>
        <v>0</v>
      </c>
      <c r="M163" s="62"/>
      <c r="N163" s="6"/>
      <c r="O163" s="62" t="str">
        <f t="shared" si="5"/>
        <v>-</v>
      </c>
    </row>
    <row r="164" spans="1:15" x14ac:dyDescent="0.25">
      <c r="A164" s="7" t="str">
        <f>'5.0 Calc│Forecast Projects'!A164</f>
        <v>-</v>
      </c>
      <c r="B164" s="7" t="str">
        <f>'5.3 Calc│Forecast $2017'!B164</f>
        <v/>
      </c>
      <c r="C164" s="33" t="str">
        <f>IF(B164="[Delete]",0,'5.3 Calc│Forecast $2017'!C164)</f>
        <v>-</v>
      </c>
      <c r="D164" s="7" t="str">
        <f>IF($L164&gt;0,IFERROR(VLOOKUP($A164,'3.0 Input│AMP'!$A$13:$F$959,COLUMN(D164)+1,FALSE),"Other"),"")</f>
        <v/>
      </c>
      <c r="E164" s="7" t="str">
        <f>IF($L164&gt;0,IFERROR(VLOOKUP($A164,'3.0 Input│AMP'!$A$13:$F$959,COLUMN(E164)+1,FALSE),"Non-System"),"")</f>
        <v/>
      </c>
      <c r="F164" s="22"/>
      <c r="G164" s="23">
        <f>'5.3 Calc│Forecast $2017'!G164*'5.4 Calc│Escalators'!G164</f>
        <v>0</v>
      </c>
      <c r="H164" s="23">
        <f>'5.3 Calc│Forecast $2017'!H164*'5.4 Calc│Escalators'!H164</f>
        <v>0</v>
      </c>
      <c r="I164" s="23">
        <f>'5.3 Calc│Forecast $2017'!I164*'5.4 Calc│Escalators'!I164</f>
        <v>0</v>
      </c>
      <c r="J164" s="23">
        <f>'5.3 Calc│Forecast $2017'!J164*'5.4 Calc│Escalators'!J164</f>
        <v>0</v>
      </c>
      <c r="K164" s="23">
        <f>'5.3 Calc│Forecast $2017'!K164*'5.4 Calc│Escalators'!K164</f>
        <v>0</v>
      </c>
      <c r="L164" s="39">
        <f t="shared" si="4"/>
        <v>0</v>
      </c>
      <c r="M164" s="62"/>
      <c r="N164" s="6"/>
      <c r="O164" s="62" t="str">
        <f t="shared" si="5"/>
        <v>-</v>
      </c>
    </row>
    <row r="165" spans="1:15" x14ac:dyDescent="0.25">
      <c r="A165" s="7" t="str">
        <f>'5.0 Calc│Forecast Projects'!A165</f>
        <v>-</v>
      </c>
      <c r="B165" s="7" t="str">
        <f>'5.3 Calc│Forecast $2017'!B165</f>
        <v/>
      </c>
      <c r="C165" s="33" t="str">
        <f>IF(B165="[Delete]",0,'5.3 Calc│Forecast $2017'!C165)</f>
        <v>-</v>
      </c>
      <c r="D165" s="7" t="str">
        <f>IF($L165&gt;0,IFERROR(VLOOKUP($A165,'3.0 Input│AMP'!$A$13:$F$959,COLUMN(D165)+1,FALSE),"Other"),"")</f>
        <v/>
      </c>
      <c r="E165" s="7" t="str">
        <f>IF($L165&gt;0,IFERROR(VLOOKUP($A165,'3.0 Input│AMP'!$A$13:$F$959,COLUMN(E165)+1,FALSE),"Non-System"),"")</f>
        <v/>
      </c>
      <c r="F165" s="22"/>
      <c r="G165" s="23">
        <f>'5.3 Calc│Forecast $2017'!G165*'5.4 Calc│Escalators'!G165</f>
        <v>0</v>
      </c>
      <c r="H165" s="23">
        <f>'5.3 Calc│Forecast $2017'!H165*'5.4 Calc│Escalators'!H165</f>
        <v>0</v>
      </c>
      <c r="I165" s="23">
        <f>'5.3 Calc│Forecast $2017'!I165*'5.4 Calc│Escalators'!I165</f>
        <v>0</v>
      </c>
      <c r="J165" s="23">
        <f>'5.3 Calc│Forecast $2017'!J165*'5.4 Calc│Escalators'!J165</f>
        <v>0</v>
      </c>
      <c r="K165" s="23">
        <f>'5.3 Calc│Forecast $2017'!K165*'5.4 Calc│Escalators'!K165</f>
        <v>0</v>
      </c>
      <c r="L165" s="39">
        <f t="shared" si="4"/>
        <v>0</v>
      </c>
      <c r="M165" s="62"/>
      <c r="N165" s="6"/>
      <c r="O165" s="62" t="str">
        <f t="shared" si="5"/>
        <v>-</v>
      </c>
    </row>
    <row r="166" spans="1:15" x14ac:dyDescent="0.25">
      <c r="A166" s="7" t="str">
        <f>'5.0 Calc│Forecast Projects'!A166</f>
        <v>-</v>
      </c>
      <c r="B166" s="7" t="str">
        <f>'5.3 Calc│Forecast $2017'!B166</f>
        <v/>
      </c>
      <c r="C166" s="33" t="str">
        <f>IF(B166="[Delete]",0,'5.3 Calc│Forecast $2017'!C166)</f>
        <v>-</v>
      </c>
      <c r="D166" s="7" t="str">
        <f>IF($L166&gt;0,IFERROR(VLOOKUP($A166,'3.0 Input│AMP'!$A$13:$F$959,COLUMN(D166)+1,FALSE),"Other"),"")</f>
        <v/>
      </c>
      <c r="E166" s="7" t="str">
        <f>IF($L166&gt;0,IFERROR(VLOOKUP($A166,'3.0 Input│AMP'!$A$13:$F$959,COLUMN(E166)+1,FALSE),"Non-System"),"")</f>
        <v/>
      </c>
      <c r="F166" s="22"/>
      <c r="G166" s="23">
        <f>'5.3 Calc│Forecast $2017'!G166*'5.4 Calc│Escalators'!G166</f>
        <v>0</v>
      </c>
      <c r="H166" s="23">
        <f>'5.3 Calc│Forecast $2017'!H166*'5.4 Calc│Escalators'!H166</f>
        <v>0</v>
      </c>
      <c r="I166" s="23">
        <f>'5.3 Calc│Forecast $2017'!I166*'5.4 Calc│Escalators'!I166</f>
        <v>0</v>
      </c>
      <c r="J166" s="23">
        <f>'5.3 Calc│Forecast $2017'!J166*'5.4 Calc│Escalators'!J166</f>
        <v>0</v>
      </c>
      <c r="K166" s="23">
        <f>'5.3 Calc│Forecast $2017'!K166*'5.4 Calc│Escalators'!K166</f>
        <v>0</v>
      </c>
      <c r="L166" s="39">
        <f t="shared" si="4"/>
        <v>0</v>
      </c>
      <c r="M166" s="62"/>
      <c r="N166" s="6"/>
      <c r="O166" s="62" t="str">
        <f t="shared" si="5"/>
        <v>-</v>
      </c>
    </row>
    <row r="167" spans="1:15" x14ac:dyDescent="0.25">
      <c r="A167" s="7" t="str">
        <f>'5.0 Calc│Forecast Projects'!A167</f>
        <v>-</v>
      </c>
      <c r="B167" s="7" t="str">
        <f>'5.3 Calc│Forecast $2017'!B167</f>
        <v/>
      </c>
      <c r="C167" s="33" t="str">
        <f>IF(B167="[Delete]",0,'5.3 Calc│Forecast $2017'!C167)</f>
        <v>-</v>
      </c>
      <c r="D167" s="7" t="str">
        <f>IF($L167&gt;0,IFERROR(VLOOKUP($A167,'3.0 Input│AMP'!$A$13:$F$959,COLUMN(D167)+1,FALSE),"Other"),"")</f>
        <v/>
      </c>
      <c r="E167" s="7" t="str">
        <f>IF($L167&gt;0,IFERROR(VLOOKUP($A167,'3.0 Input│AMP'!$A$13:$F$959,COLUMN(E167)+1,FALSE),"Non-System"),"")</f>
        <v/>
      </c>
      <c r="F167" s="22"/>
      <c r="G167" s="23">
        <f>'5.3 Calc│Forecast $2017'!G167*'5.4 Calc│Escalators'!G167</f>
        <v>0</v>
      </c>
      <c r="H167" s="23">
        <f>'5.3 Calc│Forecast $2017'!H167*'5.4 Calc│Escalators'!H167</f>
        <v>0</v>
      </c>
      <c r="I167" s="23">
        <f>'5.3 Calc│Forecast $2017'!I167*'5.4 Calc│Escalators'!I167</f>
        <v>0</v>
      </c>
      <c r="J167" s="23">
        <f>'5.3 Calc│Forecast $2017'!J167*'5.4 Calc│Escalators'!J167</f>
        <v>0</v>
      </c>
      <c r="K167" s="23">
        <f>'5.3 Calc│Forecast $2017'!K167*'5.4 Calc│Escalators'!K167</f>
        <v>0</v>
      </c>
      <c r="L167" s="39">
        <f t="shared" si="4"/>
        <v>0</v>
      </c>
      <c r="M167" s="62"/>
      <c r="N167" s="6"/>
      <c r="O167" s="62" t="str">
        <f t="shared" si="5"/>
        <v>-</v>
      </c>
    </row>
    <row r="168" spans="1:15" x14ac:dyDescent="0.25">
      <c r="A168" s="7" t="str">
        <f>'5.0 Calc│Forecast Projects'!A168</f>
        <v>-</v>
      </c>
      <c r="B168" s="7" t="str">
        <f>'5.3 Calc│Forecast $2017'!B168</f>
        <v/>
      </c>
      <c r="C168" s="33" t="str">
        <f>IF(B168="[Delete]",0,'5.3 Calc│Forecast $2017'!C168)</f>
        <v>-</v>
      </c>
      <c r="D168" s="7" t="str">
        <f>IF($L168&gt;0,IFERROR(VLOOKUP($A168,'3.0 Input│AMP'!$A$13:$F$959,COLUMN(D168)+1,FALSE),"Other"),"")</f>
        <v/>
      </c>
      <c r="E168" s="7" t="str">
        <f>IF($L168&gt;0,IFERROR(VLOOKUP($A168,'3.0 Input│AMP'!$A$13:$F$959,COLUMN(E168)+1,FALSE),"Non-System"),"")</f>
        <v/>
      </c>
      <c r="F168" s="22"/>
      <c r="G168" s="23">
        <f>'5.3 Calc│Forecast $2017'!G168*'5.4 Calc│Escalators'!G168</f>
        <v>0</v>
      </c>
      <c r="H168" s="23">
        <f>'5.3 Calc│Forecast $2017'!H168*'5.4 Calc│Escalators'!H168</f>
        <v>0</v>
      </c>
      <c r="I168" s="23">
        <f>'5.3 Calc│Forecast $2017'!I168*'5.4 Calc│Escalators'!I168</f>
        <v>0</v>
      </c>
      <c r="J168" s="23">
        <f>'5.3 Calc│Forecast $2017'!J168*'5.4 Calc│Escalators'!J168</f>
        <v>0</v>
      </c>
      <c r="K168" s="23">
        <f>'5.3 Calc│Forecast $2017'!K168*'5.4 Calc│Escalators'!K168</f>
        <v>0</v>
      </c>
      <c r="L168" s="39">
        <f t="shared" si="4"/>
        <v>0</v>
      </c>
      <c r="M168" s="62"/>
      <c r="N168" s="6"/>
      <c r="O168" s="62" t="str">
        <f t="shared" si="5"/>
        <v>-</v>
      </c>
    </row>
    <row r="169" spans="1:15" x14ac:dyDescent="0.25">
      <c r="A169" s="7" t="str">
        <f>'5.0 Calc│Forecast Projects'!A169</f>
        <v>-</v>
      </c>
      <c r="B169" s="7" t="str">
        <f>'5.3 Calc│Forecast $2017'!B169</f>
        <v/>
      </c>
      <c r="C169" s="33" t="str">
        <f>IF(B169="[Delete]",0,'5.3 Calc│Forecast $2017'!C169)</f>
        <v>-</v>
      </c>
      <c r="D169" s="7" t="str">
        <f>IF($L169&gt;0,IFERROR(VLOOKUP($A169,'3.0 Input│AMP'!$A$13:$F$959,COLUMN(D169)+1,FALSE),"Other"),"")</f>
        <v/>
      </c>
      <c r="E169" s="7" t="str">
        <f>IF($L169&gt;0,IFERROR(VLOOKUP($A169,'3.0 Input│AMP'!$A$13:$F$959,COLUMN(E169)+1,FALSE),"Non-System"),"")</f>
        <v/>
      </c>
      <c r="F169" s="22"/>
      <c r="G169" s="23">
        <f>'5.3 Calc│Forecast $2017'!G169*'5.4 Calc│Escalators'!G169</f>
        <v>0</v>
      </c>
      <c r="H169" s="23">
        <f>'5.3 Calc│Forecast $2017'!H169*'5.4 Calc│Escalators'!H169</f>
        <v>0</v>
      </c>
      <c r="I169" s="23">
        <f>'5.3 Calc│Forecast $2017'!I169*'5.4 Calc│Escalators'!I169</f>
        <v>0</v>
      </c>
      <c r="J169" s="23">
        <f>'5.3 Calc│Forecast $2017'!J169*'5.4 Calc│Escalators'!J169</f>
        <v>0</v>
      </c>
      <c r="K169" s="23">
        <f>'5.3 Calc│Forecast $2017'!K169*'5.4 Calc│Escalators'!K169</f>
        <v>0</v>
      </c>
      <c r="L169" s="39">
        <f t="shared" si="4"/>
        <v>0</v>
      </c>
      <c r="M169" s="62"/>
      <c r="N169" s="6"/>
      <c r="O169" s="62" t="str">
        <f t="shared" si="5"/>
        <v>-</v>
      </c>
    </row>
    <row r="170" spans="1:15" x14ac:dyDescent="0.25">
      <c r="A170" s="7" t="str">
        <f>'5.0 Calc│Forecast Projects'!A170</f>
        <v>-</v>
      </c>
      <c r="B170" s="7" t="str">
        <f>'5.3 Calc│Forecast $2017'!B170</f>
        <v/>
      </c>
      <c r="C170" s="33" t="str">
        <f>IF(B170="[Delete]",0,'5.3 Calc│Forecast $2017'!C170)</f>
        <v>-</v>
      </c>
      <c r="D170" s="7" t="str">
        <f>IF($L170&gt;0,IFERROR(VLOOKUP($A170,'3.0 Input│AMP'!$A$13:$F$959,COLUMN(D170)+1,FALSE),"Other"),"")</f>
        <v/>
      </c>
      <c r="E170" s="7" t="str">
        <f>IF($L170&gt;0,IFERROR(VLOOKUP($A170,'3.0 Input│AMP'!$A$13:$F$959,COLUMN(E170)+1,FALSE),"Non-System"),"")</f>
        <v/>
      </c>
      <c r="F170" s="22"/>
      <c r="G170" s="23">
        <f>'5.3 Calc│Forecast $2017'!G170*'5.4 Calc│Escalators'!G170</f>
        <v>0</v>
      </c>
      <c r="H170" s="23">
        <f>'5.3 Calc│Forecast $2017'!H170*'5.4 Calc│Escalators'!H170</f>
        <v>0</v>
      </c>
      <c r="I170" s="23">
        <f>'5.3 Calc│Forecast $2017'!I170*'5.4 Calc│Escalators'!I170</f>
        <v>0</v>
      </c>
      <c r="J170" s="23">
        <f>'5.3 Calc│Forecast $2017'!J170*'5.4 Calc│Escalators'!J170</f>
        <v>0</v>
      </c>
      <c r="K170" s="23">
        <f>'5.3 Calc│Forecast $2017'!K170*'5.4 Calc│Escalators'!K170</f>
        <v>0</v>
      </c>
      <c r="L170" s="39">
        <f t="shared" si="4"/>
        <v>0</v>
      </c>
      <c r="M170" s="62"/>
      <c r="N170" s="6"/>
      <c r="O170" s="62" t="str">
        <f t="shared" si="5"/>
        <v>-</v>
      </c>
    </row>
    <row r="171" spans="1:15" x14ac:dyDescent="0.25">
      <c r="A171" s="7" t="str">
        <f>'5.0 Calc│Forecast Projects'!A171</f>
        <v>-</v>
      </c>
      <c r="B171" s="7" t="str">
        <f>'5.3 Calc│Forecast $2017'!B171</f>
        <v/>
      </c>
      <c r="C171" s="33" t="str">
        <f>IF(B171="[Delete]",0,'5.3 Calc│Forecast $2017'!C171)</f>
        <v>-</v>
      </c>
      <c r="D171" s="7" t="str">
        <f>IF($L171&gt;0,IFERROR(VLOOKUP($A171,'3.0 Input│AMP'!$A$13:$F$959,COLUMN(D171)+1,FALSE),"Other"),"")</f>
        <v/>
      </c>
      <c r="E171" s="7" t="str">
        <f>IF($L171&gt;0,IFERROR(VLOOKUP($A171,'3.0 Input│AMP'!$A$13:$F$959,COLUMN(E171)+1,FALSE),"Non-System"),"")</f>
        <v/>
      </c>
      <c r="F171" s="22"/>
      <c r="G171" s="23">
        <f>'5.3 Calc│Forecast $2017'!G171*'5.4 Calc│Escalators'!G171</f>
        <v>0</v>
      </c>
      <c r="H171" s="23">
        <f>'5.3 Calc│Forecast $2017'!H171*'5.4 Calc│Escalators'!H171</f>
        <v>0</v>
      </c>
      <c r="I171" s="23">
        <f>'5.3 Calc│Forecast $2017'!I171*'5.4 Calc│Escalators'!I171</f>
        <v>0</v>
      </c>
      <c r="J171" s="23">
        <f>'5.3 Calc│Forecast $2017'!J171*'5.4 Calc│Escalators'!J171</f>
        <v>0</v>
      </c>
      <c r="K171" s="23">
        <f>'5.3 Calc│Forecast $2017'!K171*'5.4 Calc│Escalators'!K171</f>
        <v>0</v>
      </c>
      <c r="L171" s="39">
        <f t="shared" si="4"/>
        <v>0</v>
      </c>
      <c r="M171" s="62"/>
      <c r="N171" s="6"/>
      <c r="O171" s="62" t="str">
        <f t="shared" si="5"/>
        <v>-</v>
      </c>
    </row>
    <row r="172" spans="1:15" x14ac:dyDescent="0.25">
      <c r="A172" s="7" t="str">
        <f>'5.0 Calc│Forecast Projects'!A172</f>
        <v>-</v>
      </c>
      <c r="B172" s="7" t="str">
        <f>'5.3 Calc│Forecast $2017'!B172</f>
        <v/>
      </c>
      <c r="C172" s="33" t="str">
        <f>IF(B172="[Delete]",0,'5.3 Calc│Forecast $2017'!C172)</f>
        <v>-</v>
      </c>
      <c r="D172" s="7" t="str">
        <f>IF($L172&gt;0,IFERROR(VLOOKUP($A172,'3.0 Input│AMP'!$A$13:$F$959,COLUMN(D172)+1,FALSE),"Other"),"")</f>
        <v/>
      </c>
      <c r="E172" s="7" t="str">
        <f>IF($L172&gt;0,IFERROR(VLOOKUP($A172,'3.0 Input│AMP'!$A$13:$F$959,COLUMN(E172)+1,FALSE),"Non-System"),"")</f>
        <v/>
      </c>
      <c r="F172" s="22"/>
      <c r="G172" s="23">
        <f>'5.3 Calc│Forecast $2017'!G172*'5.4 Calc│Escalators'!G172</f>
        <v>0</v>
      </c>
      <c r="H172" s="23">
        <f>'5.3 Calc│Forecast $2017'!H172*'5.4 Calc│Escalators'!H172</f>
        <v>0</v>
      </c>
      <c r="I172" s="23">
        <f>'5.3 Calc│Forecast $2017'!I172*'5.4 Calc│Escalators'!I172</f>
        <v>0</v>
      </c>
      <c r="J172" s="23">
        <f>'5.3 Calc│Forecast $2017'!J172*'5.4 Calc│Escalators'!J172</f>
        <v>0</v>
      </c>
      <c r="K172" s="23">
        <f>'5.3 Calc│Forecast $2017'!K172*'5.4 Calc│Escalators'!K172</f>
        <v>0</v>
      </c>
      <c r="L172" s="39">
        <f t="shared" si="4"/>
        <v>0</v>
      </c>
      <c r="M172" s="62"/>
      <c r="N172" s="6"/>
      <c r="O172" s="62" t="str">
        <f t="shared" si="5"/>
        <v>-</v>
      </c>
    </row>
    <row r="173" spans="1:15" x14ac:dyDescent="0.25">
      <c r="A173" s="7" t="str">
        <f>'5.0 Calc│Forecast Projects'!A173</f>
        <v>-</v>
      </c>
      <c r="B173" s="7" t="str">
        <f>'5.3 Calc│Forecast $2017'!B173</f>
        <v/>
      </c>
      <c r="C173" s="33" t="str">
        <f>IF(B173="[Delete]",0,'5.3 Calc│Forecast $2017'!C173)</f>
        <v>-</v>
      </c>
      <c r="D173" s="7" t="str">
        <f>IF($L173&gt;0,IFERROR(VLOOKUP($A173,'3.0 Input│AMP'!$A$13:$F$959,COLUMN(D173)+1,FALSE),"Other"),"")</f>
        <v/>
      </c>
      <c r="E173" s="7" t="str">
        <f>IF($L173&gt;0,IFERROR(VLOOKUP($A173,'3.0 Input│AMP'!$A$13:$F$959,COLUMN(E173)+1,FALSE),"Non-System"),"")</f>
        <v/>
      </c>
      <c r="F173" s="22"/>
      <c r="G173" s="23">
        <f>'5.3 Calc│Forecast $2017'!G173*'5.4 Calc│Escalators'!G173</f>
        <v>0</v>
      </c>
      <c r="H173" s="23">
        <f>'5.3 Calc│Forecast $2017'!H173*'5.4 Calc│Escalators'!H173</f>
        <v>0</v>
      </c>
      <c r="I173" s="23">
        <f>'5.3 Calc│Forecast $2017'!I173*'5.4 Calc│Escalators'!I173</f>
        <v>0</v>
      </c>
      <c r="J173" s="23">
        <f>'5.3 Calc│Forecast $2017'!J173*'5.4 Calc│Escalators'!J173</f>
        <v>0</v>
      </c>
      <c r="K173" s="23">
        <f>'5.3 Calc│Forecast $2017'!K173*'5.4 Calc│Escalators'!K173</f>
        <v>0</v>
      </c>
      <c r="L173" s="39">
        <f t="shared" si="4"/>
        <v>0</v>
      </c>
      <c r="M173" s="62"/>
      <c r="N173" s="6"/>
      <c r="O173" s="62" t="str">
        <f t="shared" si="5"/>
        <v>-</v>
      </c>
    </row>
    <row r="174" spans="1:15" x14ac:dyDescent="0.25">
      <c r="A174" s="7" t="str">
        <f>'5.0 Calc│Forecast Projects'!A174</f>
        <v>-</v>
      </c>
      <c r="B174" s="7" t="str">
        <f>'5.3 Calc│Forecast $2017'!B174</f>
        <v/>
      </c>
      <c r="C174" s="33" t="str">
        <f>IF(B174="[Delete]",0,'5.3 Calc│Forecast $2017'!C174)</f>
        <v>-</v>
      </c>
      <c r="D174" s="7" t="str">
        <f>IF($L174&gt;0,IFERROR(VLOOKUP($A174,'3.0 Input│AMP'!$A$13:$F$959,COLUMN(D174)+1,FALSE),"Other"),"")</f>
        <v/>
      </c>
      <c r="E174" s="7" t="str">
        <f>IF($L174&gt;0,IFERROR(VLOOKUP($A174,'3.0 Input│AMP'!$A$13:$F$959,COLUMN(E174)+1,FALSE),"Non-System"),"")</f>
        <v/>
      </c>
      <c r="F174" s="22"/>
      <c r="G174" s="23">
        <f>'5.3 Calc│Forecast $2017'!G174*'5.4 Calc│Escalators'!G174</f>
        <v>0</v>
      </c>
      <c r="H174" s="23">
        <f>'5.3 Calc│Forecast $2017'!H174*'5.4 Calc│Escalators'!H174</f>
        <v>0</v>
      </c>
      <c r="I174" s="23">
        <f>'5.3 Calc│Forecast $2017'!I174*'5.4 Calc│Escalators'!I174</f>
        <v>0</v>
      </c>
      <c r="J174" s="23">
        <f>'5.3 Calc│Forecast $2017'!J174*'5.4 Calc│Escalators'!J174</f>
        <v>0</v>
      </c>
      <c r="K174" s="23">
        <f>'5.3 Calc│Forecast $2017'!K174*'5.4 Calc│Escalators'!K174</f>
        <v>0</v>
      </c>
      <c r="L174" s="39">
        <f t="shared" si="4"/>
        <v>0</v>
      </c>
      <c r="M174" s="62"/>
      <c r="N174" s="6"/>
      <c r="O174" s="62" t="str">
        <f t="shared" si="5"/>
        <v>-</v>
      </c>
    </row>
    <row r="175" spans="1:15" x14ac:dyDescent="0.25">
      <c r="A175" s="7" t="str">
        <f>'5.0 Calc│Forecast Projects'!A175</f>
        <v>-</v>
      </c>
      <c r="B175" s="7" t="str">
        <f>'5.3 Calc│Forecast $2017'!B175</f>
        <v/>
      </c>
      <c r="C175" s="33" t="str">
        <f>IF(B175="[Delete]",0,'5.3 Calc│Forecast $2017'!C175)</f>
        <v>-</v>
      </c>
      <c r="D175" s="7" t="str">
        <f>IF($L175&gt;0,IFERROR(VLOOKUP($A175,'3.0 Input│AMP'!$A$13:$F$959,COLUMN(D175)+1,FALSE),"Other"),"")</f>
        <v/>
      </c>
      <c r="E175" s="7" t="str">
        <f>IF($L175&gt;0,IFERROR(VLOOKUP($A175,'3.0 Input│AMP'!$A$13:$F$959,COLUMN(E175)+1,FALSE),"Non-System"),"")</f>
        <v/>
      </c>
      <c r="F175" s="22"/>
      <c r="G175" s="23">
        <f>'5.3 Calc│Forecast $2017'!G175*'5.4 Calc│Escalators'!G175</f>
        <v>0</v>
      </c>
      <c r="H175" s="23">
        <f>'5.3 Calc│Forecast $2017'!H175*'5.4 Calc│Escalators'!H175</f>
        <v>0</v>
      </c>
      <c r="I175" s="23">
        <f>'5.3 Calc│Forecast $2017'!I175*'5.4 Calc│Escalators'!I175</f>
        <v>0</v>
      </c>
      <c r="J175" s="23">
        <f>'5.3 Calc│Forecast $2017'!J175*'5.4 Calc│Escalators'!J175</f>
        <v>0</v>
      </c>
      <c r="K175" s="23">
        <f>'5.3 Calc│Forecast $2017'!K175*'5.4 Calc│Escalators'!K175</f>
        <v>0</v>
      </c>
      <c r="L175" s="39">
        <f t="shared" si="4"/>
        <v>0</v>
      </c>
      <c r="M175" s="62"/>
      <c r="N175" s="6"/>
      <c r="O175" s="62" t="str">
        <f t="shared" si="5"/>
        <v>-</v>
      </c>
    </row>
    <row r="176" spans="1:15" x14ac:dyDescent="0.25">
      <c r="A176" s="7" t="str">
        <f>'5.0 Calc│Forecast Projects'!A176</f>
        <v>-</v>
      </c>
      <c r="B176" s="7" t="str">
        <f>'5.3 Calc│Forecast $2017'!B176</f>
        <v/>
      </c>
      <c r="C176" s="33" t="str">
        <f>IF(B176="[Delete]",0,'5.3 Calc│Forecast $2017'!C176)</f>
        <v>-</v>
      </c>
      <c r="D176" s="7" t="str">
        <f>IF($L176&gt;0,IFERROR(VLOOKUP($A176,'3.0 Input│AMP'!$A$13:$F$959,COLUMN(D176)+1,FALSE),"Other"),"")</f>
        <v/>
      </c>
      <c r="E176" s="7" t="str">
        <f>IF($L176&gt;0,IFERROR(VLOOKUP($A176,'3.0 Input│AMP'!$A$13:$F$959,COLUMN(E176)+1,FALSE),"Non-System"),"")</f>
        <v/>
      </c>
      <c r="F176" s="22"/>
      <c r="G176" s="23">
        <f>'5.3 Calc│Forecast $2017'!G176*'5.4 Calc│Escalators'!G176</f>
        <v>0</v>
      </c>
      <c r="H176" s="23">
        <f>'5.3 Calc│Forecast $2017'!H176*'5.4 Calc│Escalators'!H176</f>
        <v>0</v>
      </c>
      <c r="I176" s="23">
        <f>'5.3 Calc│Forecast $2017'!I176*'5.4 Calc│Escalators'!I176</f>
        <v>0</v>
      </c>
      <c r="J176" s="23">
        <f>'5.3 Calc│Forecast $2017'!J176*'5.4 Calc│Escalators'!J176</f>
        <v>0</v>
      </c>
      <c r="K176" s="23">
        <f>'5.3 Calc│Forecast $2017'!K176*'5.4 Calc│Escalators'!K176</f>
        <v>0</v>
      </c>
      <c r="L176" s="39">
        <f t="shared" si="4"/>
        <v>0</v>
      </c>
      <c r="M176" s="62"/>
      <c r="N176" s="6"/>
      <c r="O176" s="62" t="str">
        <f t="shared" si="5"/>
        <v>-</v>
      </c>
    </row>
    <row r="177" spans="1:15" x14ac:dyDescent="0.25">
      <c r="A177" s="7" t="str">
        <f>'5.0 Calc│Forecast Projects'!A177</f>
        <v>-</v>
      </c>
      <c r="B177" s="7" t="str">
        <f>'5.3 Calc│Forecast $2017'!B177</f>
        <v/>
      </c>
      <c r="C177" s="33" t="str">
        <f>IF(B177="[Delete]",0,'5.3 Calc│Forecast $2017'!C177)</f>
        <v>-</v>
      </c>
      <c r="D177" s="7" t="str">
        <f>IF($L177&gt;0,IFERROR(VLOOKUP($A177,'3.0 Input│AMP'!$A$13:$F$959,COLUMN(D177)+1,FALSE),"Other"),"")</f>
        <v/>
      </c>
      <c r="E177" s="7" t="str">
        <f>IF($L177&gt;0,IFERROR(VLOOKUP($A177,'3.0 Input│AMP'!$A$13:$F$959,COLUMN(E177)+1,FALSE),"Non-System"),"")</f>
        <v/>
      </c>
      <c r="F177" s="22"/>
      <c r="G177" s="23">
        <f>'5.3 Calc│Forecast $2017'!G177*'5.4 Calc│Escalators'!G177</f>
        <v>0</v>
      </c>
      <c r="H177" s="23">
        <f>'5.3 Calc│Forecast $2017'!H177*'5.4 Calc│Escalators'!H177</f>
        <v>0</v>
      </c>
      <c r="I177" s="23">
        <f>'5.3 Calc│Forecast $2017'!I177*'5.4 Calc│Escalators'!I177</f>
        <v>0</v>
      </c>
      <c r="J177" s="23">
        <f>'5.3 Calc│Forecast $2017'!J177*'5.4 Calc│Escalators'!J177</f>
        <v>0</v>
      </c>
      <c r="K177" s="23">
        <f>'5.3 Calc│Forecast $2017'!K177*'5.4 Calc│Escalators'!K177</f>
        <v>0</v>
      </c>
      <c r="L177" s="39">
        <f t="shared" si="4"/>
        <v>0</v>
      </c>
      <c r="M177" s="62"/>
      <c r="N177" s="6"/>
      <c r="O177" s="62" t="str">
        <f t="shared" si="5"/>
        <v>-</v>
      </c>
    </row>
    <row r="178" spans="1:15" x14ac:dyDescent="0.25">
      <c r="A178" s="7" t="str">
        <f>'5.0 Calc│Forecast Projects'!A178</f>
        <v>-</v>
      </c>
      <c r="B178" s="7" t="str">
        <f>'5.3 Calc│Forecast $2017'!B178</f>
        <v/>
      </c>
      <c r="C178" s="33" t="str">
        <f>IF(B178="[Delete]",0,'5.3 Calc│Forecast $2017'!C178)</f>
        <v>-</v>
      </c>
      <c r="D178" s="7" t="str">
        <f>IF($L178&gt;0,IFERROR(VLOOKUP($A178,'3.0 Input│AMP'!$A$13:$F$959,COLUMN(D178)+1,FALSE),"Other"),"")</f>
        <v/>
      </c>
      <c r="E178" s="7" t="str">
        <f>IF($L178&gt;0,IFERROR(VLOOKUP($A178,'3.0 Input│AMP'!$A$13:$F$959,COLUMN(E178)+1,FALSE),"Non-System"),"")</f>
        <v/>
      </c>
      <c r="F178" s="22"/>
      <c r="G178" s="23">
        <f>'5.3 Calc│Forecast $2017'!G178*'5.4 Calc│Escalators'!G178</f>
        <v>0</v>
      </c>
      <c r="H178" s="23">
        <f>'5.3 Calc│Forecast $2017'!H178*'5.4 Calc│Escalators'!H178</f>
        <v>0</v>
      </c>
      <c r="I178" s="23">
        <f>'5.3 Calc│Forecast $2017'!I178*'5.4 Calc│Escalators'!I178</f>
        <v>0</v>
      </c>
      <c r="J178" s="23">
        <f>'5.3 Calc│Forecast $2017'!J178*'5.4 Calc│Escalators'!J178</f>
        <v>0</v>
      </c>
      <c r="K178" s="23">
        <f>'5.3 Calc│Forecast $2017'!K178*'5.4 Calc│Escalators'!K178</f>
        <v>0</v>
      </c>
      <c r="L178" s="39">
        <f t="shared" si="4"/>
        <v>0</v>
      </c>
      <c r="M178" s="62"/>
      <c r="N178" s="6"/>
      <c r="O178" s="62" t="str">
        <f t="shared" si="5"/>
        <v>-</v>
      </c>
    </row>
    <row r="179" spans="1:15" x14ac:dyDescent="0.25">
      <c r="A179" s="7" t="str">
        <f>'5.0 Calc│Forecast Projects'!A179</f>
        <v>-</v>
      </c>
      <c r="B179" s="7" t="str">
        <f>'5.3 Calc│Forecast $2017'!B179</f>
        <v/>
      </c>
      <c r="C179" s="33" t="str">
        <f>IF(B179="[Delete]",0,'5.3 Calc│Forecast $2017'!C179)</f>
        <v>-</v>
      </c>
      <c r="D179" s="7" t="str">
        <f>IF($L179&gt;0,IFERROR(VLOOKUP($A179,'3.0 Input│AMP'!$A$13:$F$959,COLUMN(D179)+1,FALSE),"Other"),"")</f>
        <v/>
      </c>
      <c r="E179" s="7" t="str">
        <f>IF($L179&gt;0,IFERROR(VLOOKUP($A179,'3.0 Input│AMP'!$A$13:$F$959,COLUMN(E179)+1,FALSE),"Non-System"),"")</f>
        <v/>
      </c>
      <c r="F179" s="22"/>
      <c r="G179" s="23">
        <f>'5.3 Calc│Forecast $2017'!G179*'5.4 Calc│Escalators'!G179</f>
        <v>0</v>
      </c>
      <c r="H179" s="23">
        <f>'5.3 Calc│Forecast $2017'!H179*'5.4 Calc│Escalators'!H179</f>
        <v>0</v>
      </c>
      <c r="I179" s="23">
        <f>'5.3 Calc│Forecast $2017'!I179*'5.4 Calc│Escalators'!I179</f>
        <v>0</v>
      </c>
      <c r="J179" s="23">
        <f>'5.3 Calc│Forecast $2017'!J179*'5.4 Calc│Escalators'!J179</f>
        <v>0</v>
      </c>
      <c r="K179" s="23">
        <f>'5.3 Calc│Forecast $2017'!K179*'5.4 Calc│Escalators'!K179</f>
        <v>0</v>
      </c>
      <c r="L179" s="39">
        <f t="shared" si="4"/>
        <v>0</v>
      </c>
      <c r="M179" s="62"/>
      <c r="N179" s="6"/>
      <c r="O179" s="62" t="str">
        <f t="shared" si="5"/>
        <v>-</v>
      </c>
    </row>
    <row r="180" spans="1:15" x14ac:dyDescent="0.25">
      <c r="A180" s="7" t="str">
        <f>'5.0 Calc│Forecast Projects'!A180</f>
        <v>-</v>
      </c>
      <c r="B180" s="7" t="str">
        <f>'5.3 Calc│Forecast $2017'!B180</f>
        <v/>
      </c>
      <c r="C180" s="33" t="str">
        <f>IF(B180="[Delete]",0,'5.3 Calc│Forecast $2017'!C180)</f>
        <v>-</v>
      </c>
      <c r="D180" s="7" t="str">
        <f>IF($L180&gt;0,IFERROR(VLOOKUP($A180,'3.0 Input│AMP'!$A$13:$F$959,COLUMN(D180)+1,FALSE),"Other"),"")</f>
        <v/>
      </c>
      <c r="E180" s="7" t="str">
        <f>IF($L180&gt;0,IFERROR(VLOOKUP($A180,'3.0 Input│AMP'!$A$13:$F$959,COLUMN(E180)+1,FALSE),"Non-System"),"")</f>
        <v/>
      </c>
      <c r="F180" s="22"/>
      <c r="G180" s="23">
        <f>'5.3 Calc│Forecast $2017'!G180*'5.4 Calc│Escalators'!G180</f>
        <v>0</v>
      </c>
      <c r="H180" s="23">
        <f>'5.3 Calc│Forecast $2017'!H180*'5.4 Calc│Escalators'!H180</f>
        <v>0</v>
      </c>
      <c r="I180" s="23">
        <f>'5.3 Calc│Forecast $2017'!I180*'5.4 Calc│Escalators'!I180</f>
        <v>0</v>
      </c>
      <c r="J180" s="23">
        <f>'5.3 Calc│Forecast $2017'!J180*'5.4 Calc│Escalators'!J180</f>
        <v>0</v>
      </c>
      <c r="K180" s="23">
        <f>'5.3 Calc│Forecast $2017'!K180*'5.4 Calc│Escalators'!K180</f>
        <v>0</v>
      </c>
      <c r="L180" s="39">
        <f t="shared" si="4"/>
        <v>0</v>
      </c>
      <c r="M180" s="62"/>
      <c r="N180" s="6"/>
      <c r="O180" s="62" t="str">
        <f t="shared" si="5"/>
        <v>-</v>
      </c>
    </row>
    <row r="181" spans="1:15" x14ac:dyDescent="0.25">
      <c r="A181" s="7" t="str">
        <f>'5.0 Calc│Forecast Projects'!A181</f>
        <v>-</v>
      </c>
      <c r="B181" s="7" t="str">
        <f>'5.3 Calc│Forecast $2017'!B181</f>
        <v/>
      </c>
      <c r="C181" s="33" t="str">
        <f>IF(B181="[Delete]",0,'5.3 Calc│Forecast $2017'!C181)</f>
        <v>-</v>
      </c>
      <c r="D181" s="7" t="str">
        <f>IF($L181&gt;0,IFERROR(VLOOKUP($A181,'3.0 Input│AMP'!$A$13:$F$959,COLUMN(D181)+1,FALSE),"Other"),"")</f>
        <v/>
      </c>
      <c r="E181" s="7" t="str">
        <f>IF($L181&gt;0,IFERROR(VLOOKUP($A181,'3.0 Input│AMP'!$A$13:$F$959,COLUMN(E181)+1,FALSE),"Non-System"),"")</f>
        <v/>
      </c>
      <c r="F181" s="22"/>
      <c r="G181" s="23">
        <f>'5.3 Calc│Forecast $2017'!G181*'5.4 Calc│Escalators'!G181</f>
        <v>0</v>
      </c>
      <c r="H181" s="23">
        <f>'5.3 Calc│Forecast $2017'!H181*'5.4 Calc│Escalators'!H181</f>
        <v>0</v>
      </c>
      <c r="I181" s="23">
        <f>'5.3 Calc│Forecast $2017'!I181*'5.4 Calc│Escalators'!I181</f>
        <v>0</v>
      </c>
      <c r="J181" s="23">
        <f>'5.3 Calc│Forecast $2017'!J181*'5.4 Calc│Escalators'!J181</f>
        <v>0</v>
      </c>
      <c r="K181" s="23">
        <f>'5.3 Calc│Forecast $2017'!K181*'5.4 Calc│Escalators'!K181</f>
        <v>0</v>
      </c>
      <c r="L181" s="39">
        <f t="shared" si="4"/>
        <v>0</v>
      </c>
      <c r="M181" s="62"/>
      <c r="N181" s="6"/>
      <c r="O181" s="62" t="str">
        <f t="shared" si="5"/>
        <v>-</v>
      </c>
    </row>
    <row r="182" spans="1:15" x14ac:dyDescent="0.25">
      <c r="A182" s="7" t="str">
        <f>'5.0 Calc│Forecast Projects'!A182</f>
        <v>-</v>
      </c>
      <c r="B182" s="7" t="str">
        <f>'5.3 Calc│Forecast $2017'!B182</f>
        <v/>
      </c>
      <c r="C182" s="33" t="str">
        <f>IF(B182="[Delete]",0,'5.3 Calc│Forecast $2017'!C182)</f>
        <v>-</v>
      </c>
      <c r="D182" s="7" t="str">
        <f>IF($L182&gt;0,IFERROR(VLOOKUP($A182,'3.0 Input│AMP'!$A$13:$F$959,COLUMN(D182)+1,FALSE),"Other"),"")</f>
        <v/>
      </c>
      <c r="E182" s="7" t="str">
        <f>IF($L182&gt;0,IFERROR(VLOOKUP($A182,'3.0 Input│AMP'!$A$13:$F$959,COLUMN(E182)+1,FALSE),"Non-System"),"")</f>
        <v/>
      </c>
      <c r="F182" s="22"/>
      <c r="G182" s="23">
        <f>'5.3 Calc│Forecast $2017'!G182*'5.4 Calc│Escalators'!G182</f>
        <v>0</v>
      </c>
      <c r="H182" s="23">
        <f>'5.3 Calc│Forecast $2017'!H182*'5.4 Calc│Escalators'!H182</f>
        <v>0</v>
      </c>
      <c r="I182" s="23">
        <f>'5.3 Calc│Forecast $2017'!I182*'5.4 Calc│Escalators'!I182</f>
        <v>0</v>
      </c>
      <c r="J182" s="23">
        <f>'5.3 Calc│Forecast $2017'!J182*'5.4 Calc│Escalators'!J182</f>
        <v>0</v>
      </c>
      <c r="K182" s="23">
        <f>'5.3 Calc│Forecast $2017'!K182*'5.4 Calc│Escalators'!K182</f>
        <v>0</v>
      </c>
      <c r="L182" s="39">
        <f t="shared" si="4"/>
        <v>0</v>
      </c>
      <c r="M182" s="62"/>
      <c r="N182" s="6"/>
      <c r="O182" s="62" t="str">
        <f t="shared" si="5"/>
        <v>-</v>
      </c>
    </row>
    <row r="183" spans="1:15" x14ac:dyDescent="0.25">
      <c r="A183" s="7" t="str">
        <f>'5.0 Calc│Forecast Projects'!A183</f>
        <v>-</v>
      </c>
      <c r="B183" s="7" t="str">
        <f>'5.3 Calc│Forecast $2017'!B183</f>
        <v/>
      </c>
      <c r="C183" s="33" t="str">
        <f>IF(B183="[Delete]",0,'5.3 Calc│Forecast $2017'!C183)</f>
        <v>-</v>
      </c>
      <c r="D183" s="7" t="str">
        <f>IF($L183&gt;0,IFERROR(VLOOKUP($A183,'3.0 Input│AMP'!$A$13:$F$959,COLUMN(D183)+1,FALSE),"Other"),"")</f>
        <v/>
      </c>
      <c r="E183" s="7" t="str">
        <f>IF($L183&gt;0,IFERROR(VLOOKUP($A183,'3.0 Input│AMP'!$A$13:$F$959,COLUMN(E183)+1,FALSE),"Non-System"),"")</f>
        <v/>
      </c>
      <c r="F183" s="22"/>
      <c r="G183" s="23">
        <f>'5.3 Calc│Forecast $2017'!G183*'5.4 Calc│Escalators'!G183</f>
        <v>0</v>
      </c>
      <c r="H183" s="23">
        <f>'5.3 Calc│Forecast $2017'!H183*'5.4 Calc│Escalators'!H183</f>
        <v>0</v>
      </c>
      <c r="I183" s="23">
        <f>'5.3 Calc│Forecast $2017'!I183*'5.4 Calc│Escalators'!I183</f>
        <v>0</v>
      </c>
      <c r="J183" s="23">
        <f>'5.3 Calc│Forecast $2017'!J183*'5.4 Calc│Escalators'!J183</f>
        <v>0</v>
      </c>
      <c r="K183" s="23">
        <f>'5.3 Calc│Forecast $2017'!K183*'5.4 Calc│Escalators'!K183</f>
        <v>0</v>
      </c>
      <c r="L183" s="39">
        <f t="shared" si="4"/>
        <v>0</v>
      </c>
      <c r="M183" s="62"/>
      <c r="N183" s="6"/>
      <c r="O183" s="62" t="str">
        <f t="shared" si="5"/>
        <v>-</v>
      </c>
    </row>
    <row r="184" spans="1:15" x14ac:dyDescent="0.25">
      <c r="A184" s="7" t="str">
        <f>'5.0 Calc│Forecast Projects'!A184</f>
        <v>-</v>
      </c>
      <c r="B184" s="7" t="str">
        <f>'5.3 Calc│Forecast $2017'!B184</f>
        <v/>
      </c>
      <c r="C184" s="33" t="str">
        <f>IF(B184="[Delete]",0,'5.3 Calc│Forecast $2017'!C184)</f>
        <v>-</v>
      </c>
      <c r="D184" s="7" t="str">
        <f>IF($L184&gt;0,IFERROR(VLOOKUP($A184,'3.0 Input│AMP'!$A$13:$F$959,COLUMN(D184)+1,FALSE),"Other"),"")</f>
        <v/>
      </c>
      <c r="E184" s="7" t="str">
        <f>IF($L184&gt;0,IFERROR(VLOOKUP($A184,'3.0 Input│AMP'!$A$13:$F$959,COLUMN(E184)+1,FALSE),"Non-System"),"")</f>
        <v/>
      </c>
      <c r="F184" s="22"/>
      <c r="G184" s="23">
        <f>'5.3 Calc│Forecast $2017'!G184*'5.4 Calc│Escalators'!G184</f>
        <v>0</v>
      </c>
      <c r="H184" s="23">
        <f>'5.3 Calc│Forecast $2017'!H184*'5.4 Calc│Escalators'!H184</f>
        <v>0</v>
      </c>
      <c r="I184" s="23">
        <f>'5.3 Calc│Forecast $2017'!I184*'5.4 Calc│Escalators'!I184</f>
        <v>0</v>
      </c>
      <c r="J184" s="23">
        <f>'5.3 Calc│Forecast $2017'!J184*'5.4 Calc│Escalators'!J184</f>
        <v>0</v>
      </c>
      <c r="K184" s="23">
        <f>'5.3 Calc│Forecast $2017'!K184*'5.4 Calc│Escalators'!K184</f>
        <v>0</v>
      </c>
      <c r="L184" s="39">
        <f t="shared" si="4"/>
        <v>0</v>
      </c>
      <c r="M184" s="62"/>
      <c r="N184" s="6"/>
      <c r="O184" s="62" t="str">
        <f t="shared" si="5"/>
        <v>-</v>
      </c>
    </row>
    <row r="185" spans="1:15" x14ac:dyDescent="0.25">
      <c r="A185" s="7" t="str">
        <f>'5.0 Calc│Forecast Projects'!A185</f>
        <v>-</v>
      </c>
      <c r="B185" s="7" t="str">
        <f>'5.3 Calc│Forecast $2017'!B185</f>
        <v/>
      </c>
      <c r="C185" s="33" t="str">
        <f>IF(B185="[Delete]",0,'5.3 Calc│Forecast $2017'!C185)</f>
        <v>-</v>
      </c>
      <c r="D185" s="7" t="str">
        <f>IF($L185&gt;0,IFERROR(VLOOKUP($A185,'3.0 Input│AMP'!$A$13:$F$959,COLUMN(D185)+1,FALSE),"Other"),"")</f>
        <v/>
      </c>
      <c r="E185" s="7" t="str">
        <f>IF($L185&gt;0,IFERROR(VLOOKUP($A185,'3.0 Input│AMP'!$A$13:$F$959,COLUMN(E185)+1,FALSE),"Non-System"),"")</f>
        <v/>
      </c>
      <c r="F185" s="22"/>
      <c r="G185" s="23">
        <f>'5.3 Calc│Forecast $2017'!G185*'5.4 Calc│Escalators'!G185</f>
        <v>0</v>
      </c>
      <c r="H185" s="23">
        <f>'5.3 Calc│Forecast $2017'!H185*'5.4 Calc│Escalators'!H185</f>
        <v>0</v>
      </c>
      <c r="I185" s="23">
        <f>'5.3 Calc│Forecast $2017'!I185*'5.4 Calc│Escalators'!I185</f>
        <v>0</v>
      </c>
      <c r="J185" s="23">
        <f>'5.3 Calc│Forecast $2017'!J185*'5.4 Calc│Escalators'!J185</f>
        <v>0</v>
      </c>
      <c r="K185" s="23">
        <f>'5.3 Calc│Forecast $2017'!K185*'5.4 Calc│Escalators'!K185</f>
        <v>0</v>
      </c>
      <c r="L185" s="39">
        <f t="shared" si="4"/>
        <v>0</v>
      </c>
      <c r="M185" s="62"/>
      <c r="N185" s="6"/>
      <c r="O185" s="62" t="str">
        <f t="shared" si="5"/>
        <v>-</v>
      </c>
    </row>
    <row r="186" spans="1:15" x14ac:dyDescent="0.25">
      <c r="A186" s="7" t="str">
        <f>'5.0 Calc│Forecast Projects'!A186</f>
        <v>-</v>
      </c>
      <c r="B186" s="7" t="str">
        <f>'5.3 Calc│Forecast $2017'!B186</f>
        <v/>
      </c>
      <c r="C186" s="33" t="str">
        <f>IF(B186="[Delete]",0,'5.3 Calc│Forecast $2017'!C186)</f>
        <v>-</v>
      </c>
      <c r="D186" s="7" t="str">
        <f>IF($L186&gt;0,IFERROR(VLOOKUP($A186,'3.0 Input│AMP'!$A$13:$F$959,COLUMN(D186)+1,FALSE),"Other"),"")</f>
        <v/>
      </c>
      <c r="E186" s="7" t="str">
        <f>IF($L186&gt;0,IFERROR(VLOOKUP($A186,'3.0 Input│AMP'!$A$13:$F$959,COLUMN(E186)+1,FALSE),"Non-System"),"")</f>
        <v/>
      </c>
      <c r="F186" s="22"/>
      <c r="G186" s="23">
        <f>'5.3 Calc│Forecast $2017'!G186*'5.4 Calc│Escalators'!G186</f>
        <v>0</v>
      </c>
      <c r="H186" s="23">
        <f>'5.3 Calc│Forecast $2017'!H186*'5.4 Calc│Escalators'!H186</f>
        <v>0</v>
      </c>
      <c r="I186" s="23">
        <f>'5.3 Calc│Forecast $2017'!I186*'5.4 Calc│Escalators'!I186</f>
        <v>0</v>
      </c>
      <c r="J186" s="23">
        <f>'5.3 Calc│Forecast $2017'!J186*'5.4 Calc│Escalators'!J186</f>
        <v>0</v>
      </c>
      <c r="K186" s="23">
        <f>'5.3 Calc│Forecast $2017'!K186*'5.4 Calc│Escalators'!K186</f>
        <v>0</v>
      </c>
      <c r="L186" s="39">
        <f t="shared" si="4"/>
        <v>0</v>
      </c>
      <c r="M186" s="62"/>
      <c r="N186" s="6"/>
      <c r="O186" s="62" t="str">
        <f t="shared" si="5"/>
        <v>-</v>
      </c>
    </row>
    <row r="187" spans="1:15" x14ac:dyDescent="0.25">
      <c r="A187" s="7" t="str">
        <f>'5.0 Calc│Forecast Projects'!A187</f>
        <v>-</v>
      </c>
      <c r="B187" s="7" t="str">
        <f>'5.3 Calc│Forecast $2017'!B187</f>
        <v/>
      </c>
      <c r="C187" s="33" t="str">
        <f>IF(B187="[Delete]",0,'5.3 Calc│Forecast $2017'!C187)</f>
        <v>-</v>
      </c>
      <c r="D187" s="7" t="str">
        <f>IF($L187&gt;0,IFERROR(VLOOKUP($A187,'3.0 Input│AMP'!$A$13:$F$959,COLUMN(D187)+1,FALSE),"Other"),"")</f>
        <v/>
      </c>
      <c r="E187" s="7" t="str">
        <f>IF($L187&gt;0,IFERROR(VLOOKUP($A187,'3.0 Input│AMP'!$A$13:$F$959,COLUMN(E187)+1,FALSE),"Non-System"),"")</f>
        <v/>
      </c>
      <c r="F187" s="22"/>
      <c r="G187" s="23">
        <f>'5.3 Calc│Forecast $2017'!G187*'5.4 Calc│Escalators'!G187</f>
        <v>0</v>
      </c>
      <c r="H187" s="23">
        <f>'5.3 Calc│Forecast $2017'!H187*'5.4 Calc│Escalators'!H187</f>
        <v>0</v>
      </c>
      <c r="I187" s="23">
        <f>'5.3 Calc│Forecast $2017'!I187*'5.4 Calc│Escalators'!I187</f>
        <v>0</v>
      </c>
      <c r="J187" s="23">
        <f>'5.3 Calc│Forecast $2017'!J187*'5.4 Calc│Escalators'!J187</f>
        <v>0</v>
      </c>
      <c r="K187" s="23">
        <f>'5.3 Calc│Forecast $2017'!K187*'5.4 Calc│Escalators'!K187</f>
        <v>0</v>
      </c>
      <c r="L187" s="39">
        <f t="shared" si="4"/>
        <v>0</v>
      </c>
      <c r="M187" s="62"/>
      <c r="N187" s="6"/>
      <c r="O187" s="62" t="str">
        <f t="shared" si="5"/>
        <v>-</v>
      </c>
    </row>
    <row r="188" spans="1:15" x14ac:dyDescent="0.25">
      <c r="A188" s="7" t="str">
        <f>'5.0 Calc│Forecast Projects'!A188</f>
        <v>-</v>
      </c>
      <c r="B188" s="7" t="str">
        <f>'5.3 Calc│Forecast $2017'!B188</f>
        <v/>
      </c>
      <c r="C188" s="33" t="str">
        <f>IF(B188="[Delete]",0,'5.3 Calc│Forecast $2017'!C188)</f>
        <v>-</v>
      </c>
      <c r="D188" s="7" t="str">
        <f>IF($L188&gt;0,IFERROR(VLOOKUP($A188,'3.0 Input│AMP'!$A$13:$F$959,COLUMN(D188)+1,FALSE),"Other"),"")</f>
        <v/>
      </c>
      <c r="E188" s="7" t="str">
        <f>IF($L188&gt;0,IFERROR(VLOOKUP($A188,'3.0 Input│AMP'!$A$13:$F$959,COLUMN(E188)+1,FALSE),"Non-System"),"")</f>
        <v/>
      </c>
      <c r="F188" s="22"/>
      <c r="G188" s="23">
        <f>'5.3 Calc│Forecast $2017'!G188*'5.4 Calc│Escalators'!G188</f>
        <v>0</v>
      </c>
      <c r="H188" s="23">
        <f>'5.3 Calc│Forecast $2017'!H188*'5.4 Calc│Escalators'!H188</f>
        <v>0</v>
      </c>
      <c r="I188" s="23">
        <f>'5.3 Calc│Forecast $2017'!I188*'5.4 Calc│Escalators'!I188</f>
        <v>0</v>
      </c>
      <c r="J188" s="23">
        <f>'5.3 Calc│Forecast $2017'!J188*'5.4 Calc│Escalators'!J188</f>
        <v>0</v>
      </c>
      <c r="K188" s="23">
        <f>'5.3 Calc│Forecast $2017'!K188*'5.4 Calc│Escalators'!K188</f>
        <v>0</v>
      </c>
      <c r="L188" s="39">
        <f t="shared" si="4"/>
        <v>0</v>
      </c>
      <c r="M188" s="62"/>
      <c r="N188" s="6"/>
      <c r="O188" s="62" t="str">
        <f t="shared" si="5"/>
        <v>-</v>
      </c>
    </row>
    <row r="189" spans="1:15" x14ac:dyDescent="0.25">
      <c r="A189" s="7" t="str">
        <f>'5.0 Calc│Forecast Projects'!A189</f>
        <v>-</v>
      </c>
      <c r="B189" s="7" t="str">
        <f>'5.3 Calc│Forecast $2017'!B189</f>
        <v/>
      </c>
      <c r="C189" s="33" t="str">
        <f>IF(B189="[Delete]",0,'5.3 Calc│Forecast $2017'!C189)</f>
        <v>-</v>
      </c>
      <c r="D189" s="7" t="str">
        <f>IF($L189&gt;0,IFERROR(VLOOKUP($A189,'3.0 Input│AMP'!$A$13:$F$959,COLUMN(D189)+1,FALSE),"Other"),"")</f>
        <v/>
      </c>
      <c r="E189" s="7" t="str">
        <f>IF($L189&gt;0,IFERROR(VLOOKUP($A189,'3.0 Input│AMP'!$A$13:$F$959,COLUMN(E189)+1,FALSE),"Non-System"),"")</f>
        <v/>
      </c>
      <c r="F189" s="22"/>
      <c r="G189" s="23">
        <f>'5.3 Calc│Forecast $2017'!G189*'5.4 Calc│Escalators'!G189</f>
        <v>0</v>
      </c>
      <c r="H189" s="23">
        <f>'5.3 Calc│Forecast $2017'!H189*'5.4 Calc│Escalators'!H189</f>
        <v>0</v>
      </c>
      <c r="I189" s="23">
        <f>'5.3 Calc│Forecast $2017'!I189*'5.4 Calc│Escalators'!I189</f>
        <v>0</v>
      </c>
      <c r="J189" s="23">
        <f>'5.3 Calc│Forecast $2017'!J189*'5.4 Calc│Escalators'!J189</f>
        <v>0</v>
      </c>
      <c r="K189" s="23">
        <f>'5.3 Calc│Forecast $2017'!K189*'5.4 Calc│Escalators'!K189</f>
        <v>0</v>
      </c>
      <c r="L189" s="39">
        <f t="shared" si="4"/>
        <v>0</v>
      </c>
      <c r="M189" s="62"/>
      <c r="N189" s="6"/>
      <c r="O189" s="62" t="str">
        <f t="shared" si="5"/>
        <v>-</v>
      </c>
    </row>
    <row r="190" spans="1:15" x14ac:dyDescent="0.25">
      <c r="A190" s="7" t="str">
        <f>'5.0 Calc│Forecast Projects'!A190</f>
        <v>-</v>
      </c>
      <c r="B190" s="7" t="str">
        <f>'5.3 Calc│Forecast $2017'!B190</f>
        <v/>
      </c>
      <c r="C190" s="33" t="str">
        <f>IF(B190="[Delete]",0,'5.3 Calc│Forecast $2017'!C190)</f>
        <v>-</v>
      </c>
      <c r="D190" s="7" t="str">
        <f>IF($L190&gt;0,IFERROR(VLOOKUP($A190,'3.0 Input│AMP'!$A$13:$F$959,COLUMN(D190)+1,FALSE),"Other"),"")</f>
        <v/>
      </c>
      <c r="E190" s="7" t="str">
        <f>IF($L190&gt;0,IFERROR(VLOOKUP($A190,'3.0 Input│AMP'!$A$13:$F$959,COLUMN(E190)+1,FALSE),"Non-System"),"")</f>
        <v/>
      </c>
      <c r="F190" s="22"/>
      <c r="G190" s="23">
        <f>'5.3 Calc│Forecast $2017'!G190*'5.4 Calc│Escalators'!G190</f>
        <v>0</v>
      </c>
      <c r="H190" s="23">
        <f>'5.3 Calc│Forecast $2017'!H190*'5.4 Calc│Escalators'!H190</f>
        <v>0</v>
      </c>
      <c r="I190" s="23">
        <f>'5.3 Calc│Forecast $2017'!I190*'5.4 Calc│Escalators'!I190</f>
        <v>0</v>
      </c>
      <c r="J190" s="23">
        <f>'5.3 Calc│Forecast $2017'!J190*'5.4 Calc│Escalators'!J190</f>
        <v>0</v>
      </c>
      <c r="K190" s="23">
        <f>'5.3 Calc│Forecast $2017'!K190*'5.4 Calc│Escalators'!K190</f>
        <v>0</v>
      </c>
      <c r="L190" s="39">
        <f t="shared" si="4"/>
        <v>0</v>
      </c>
      <c r="M190" s="62"/>
      <c r="N190" s="6"/>
      <c r="O190" s="62" t="str">
        <f t="shared" si="5"/>
        <v>-</v>
      </c>
    </row>
    <row r="191" spans="1:15" x14ac:dyDescent="0.25">
      <c r="A191" s="7" t="str">
        <f>'5.0 Calc│Forecast Projects'!A191</f>
        <v>-</v>
      </c>
      <c r="B191" s="7" t="str">
        <f>'5.3 Calc│Forecast $2017'!B191</f>
        <v/>
      </c>
      <c r="C191" s="33" t="str">
        <f>IF(B191="[Delete]",0,'5.3 Calc│Forecast $2017'!C191)</f>
        <v>-</v>
      </c>
      <c r="D191" s="7" t="str">
        <f>IF($L191&gt;0,IFERROR(VLOOKUP($A191,'3.0 Input│AMP'!$A$13:$F$959,COLUMN(D191)+1,FALSE),"Other"),"")</f>
        <v/>
      </c>
      <c r="E191" s="7" t="str">
        <f>IF($L191&gt;0,IFERROR(VLOOKUP($A191,'3.0 Input│AMP'!$A$13:$F$959,COLUMN(E191)+1,FALSE),"Non-System"),"")</f>
        <v/>
      </c>
      <c r="F191" s="22"/>
      <c r="G191" s="23">
        <f>'5.3 Calc│Forecast $2017'!G191*'5.4 Calc│Escalators'!G191</f>
        <v>0</v>
      </c>
      <c r="H191" s="23">
        <f>'5.3 Calc│Forecast $2017'!H191*'5.4 Calc│Escalators'!H191</f>
        <v>0</v>
      </c>
      <c r="I191" s="23">
        <f>'5.3 Calc│Forecast $2017'!I191*'5.4 Calc│Escalators'!I191</f>
        <v>0</v>
      </c>
      <c r="J191" s="23">
        <f>'5.3 Calc│Forecast $2017'!J191*'5.4 Calc│Escalators'!J191</f>
        <v>0</v>
      </c>
      <c r="K191" s="23">
        <f>'5.3 Calc│Forecast $2017'!K191*'5.4 Calc│Escalators'!K191</f>
        <v>0</v>
      </c>
      <c r="L191" s="39">
        <f t="shared" si="4"/>
        <v>0</v>
      </c>
      <c r="M191" s="62"/>
      <c r="N191" s="6"/>
      <c r="O191" s="62" t="str">
        <f t="shared" si="5"/>
        <v>-</v>
      </c>
    </row>
    <row r="192" spans="1:15" x14ac:dyDescent="0.25">
      <c r="A192" s="7" t="str">
        <f>'5.0 Calc│Forecast Projects'!A192</f>
        <v>-</v>
      </c>
      <c r="B192" s="7" t="str">
        <f>'5.3 Calc│Forecast $2017'!B192</f>
        <v/>
      </c>
      <c r="C192" s="33" t="str">
        <f>IF(B192="[Delete]",0,'5.3 Calc│Forecast $2017'!C192)</f>
        <v>-</v>
      </c>
      <c r="D192" s="7" t="str">
        <f>IF($L192&gt;0,IFERROR(VLOOKUP($A192,'3.0 Input│AMP'!$A$13:$F$959,COLUMN(D192)+1,FALSE),"Other"),"")</f>
        <v/>
      </c>
      <c r="E192" s="7" t="str">
        <f>IF($L192&gt;0,IFERROR(VLOOKUP($A192,'3.0 Input│AMP'!$A$13:$F$959,COLUMN(E192)+1,FALSE),"Non-System"),"")</f>
        <v/>
      </c>
      <c r="F192" s="22"/>
      <c r="G192" s="23">
        <f>'5.3 Calc│Forecast $2017'!G192*'5.4 Calc│Escalators'!G192</f>
        <v>0</v>
      </c>
      <c r="H192" s="23">
        <f>'5.3 Calc│Forecast $2017'!H192*'5.4 Calc│Escalators'!H192</f>
        <v>0</v>
      </c>
      <c r="I192" s="23">
        <f>'5.3 Calc│Forecast $2017'!I192*'5.4 Calc│Escalators'!I192</f>
        <v>0</v>
      </c>
      <c r="J192" s="23">
        <f>'5.3 Calc│Forecast $2017'!J192*'5.4 Calc│Escalators'!J192</f>
        <v>0</v>
      </c>
      <c r="K192" s="23">
        <f>'5.3 Calc│Forecast $2017'!K192*'5.4 Calc│Escalators'!K192</f>
        <v>0</v>
      </c>
      <c r="L192" s="39">
        <f t="shared" si="4"/>
        <v>0</v>
      </c>
      <c r="M192" s="62"/>
      <c r="N192" s="6"/>
      <c r="O192" s="62" t="str">
        <f t="shared" si="5"/>
        <v>-</v>
      </c>
    </row>
    <row r="193" spans="1:15" x14ac:dyDescent="0.25">
      <c r="A193" s="7" t="str">
        <f>'5.0 Calc│Forecast Projects'!A193</f>
        <v>-</v>
      </c>
      <c r="B193" s="7" t="str">
        <f>'5.3 Calc│Forecast $2017'!B193</f>
        <v/>
      </c>
      <c r="C193" s="33" t="str">
        <f>IF(B193="[Delete]",0,'5.3 Calc│Forecast $2017'!C193)</f>
        <v>-</v>
      </c>
      <c r="D193" s="7" t="str">
        <f>IF($L193&gt;0,IFERROR(VLOOKUP($A193,'3.0 Input│AMP'!$A$13:$F$959,COLUMN(D193)+1,FALSE),"Other"),"")</f>
        <v/>
      </c>
      <c r="E193" s="7" t="str">
        <f>IF($L193&gt;0,IFERROR(VLOOKUP($A193,'3.0 Input│AMP'!$A$13:$F$959,COLUMN(E193)+1,FALSE),"Non-System"),"")</f>
        <v/>
      </c>
      <c r="F193" s="22"/>
      <c r="G193" s="23">
        <f>'5.3 Calc│Forecast $2017'!G193*'5.4 Calc│Escalators'!G193</f>
        <v>0</v>
      </c>
      <c r="H193" s="23">
        <f>'5.3 Calc│Forecast $2017'!H193*'5.4 Calc│Escalators'!H193</f>
        <v>0</v>
      </c>
      <c r="I193" s="23">
        <f>'5.3 Calc│Forecast $2017'!I193*'5.4 Calc│Escalators'!I193</f>
        <v>0</v>
      </c>
      <c r="J193" s="23">
        <f>'5.3 Calc│Forecast $2017'!J193*'5.4 Calc│Escalators'!J193</f>
        <v>0</v>
      </c>
      <c r="K193" s="23">
        <f>'5.3 Calc│Forecast $2017'!K193*'5.4 Calc│Escalators'!K193</f>
        <v>0</v>
      </c>
      <c r="L193" s="39">
        <f t="shared" si="4"/>
        <v>0</v>
      </c>
      <c r="M193" s="62"/>
      <c r="N193" s="6"/>
      <c r="O193" s="62" t="str">
        <f t="shared" si="5"/>
        <v>-</v>
      </c>
    </row>
    <row r="194" spans="1:15" x14ac:dyDescent="0.25">
      <c r="A194" s="7" t="str">
        <f>'5.0 Calc│Forecast Projects'!A194</f>
        <v>-</v>
      </c>
      <c r="B194" s="7" t="str">
        <f>'5.3 Calc│Forecast $2017'!B194</f>
        <v/>
      </c>
      <c r="C194" s="33" t="str">
        <f>IF(B194="[Delete]",0,'5.3 Calc│Forecast $2017'!C194)</f>
        <v>-</v>
      </c>
      <c r="D194" s="7" t="str">
        <f>IF($L194&gt;0,IFERROR(VLOOKUP($A194,'3.0 Input│AMP'!$A$13:$F$959,COLUMN(D194)+1,FALSE),"Other"),"")</f>
        <v/>
      </c>
      <c r="E194" s="7" t="str">
        <f>IF($L194&gt;0,IFERROR(VLOOKUP($A194,'3.0 Input│AMP'!$A$13:$F$959,COLUMN(E194)+1,FALSE),"Non-System"),"")</f>
        <v/>
      </c>
      <c r="F194" s="22"/>
      <c r="G194" s="23">
        <f>'5.3 Calc│Forecast $2017'!G194*'5.4 Calc│Escalators'!G194</f>
        <v>0</v>
      </c>
      <c r="H194" s="23">
        <f>'5.3 Calc│Forecast $2017'!H194*'5.4 Calc│Escalators'!H194</f>
        <v>0</v>
      </c>
      <c r="I194" s="23">
        <f>'5.3 Calc│Forecast $2017'!I194*'5.4 Calc│Escalators'!I194</f>
        <v>0</v>
      </c>
      <c r="J194" s="23">
        <f>'5.3 Calc│Forecast $2017'!J194*'5.4 Calc│Escalators'!J194</f>
        <v>0</v>
      </c>
      <c r="K194" s="23">
        <f>'5.3 Calc│Forecast $2017'!K194*'5.4 Calc│Escalators'!K194</f>
        <v>0</v>
      </c>
      <c r="L194" s="39">
        <f t="shared" si="4"/>
        <v>0</v>
      </c>
      <c r="M194" s="62"/>
      <c r="N194" s="6"/>
      <c r="O194" s="62" t="str">
        <f t="shared" si="5"/>
        <v>-</v>
      </c>
    </row>
    <row r="195" spans="1:15" x14ac:dyDescent="0.25">
      <c r="A195" s="7" t="str">
        <f>'5.0 Calc│Forecast Projects'!A195</f>
        <v>-</v>
      </c>
      <c r="B195" s="7" t="str">
        <f>'5.3 Calc│Forecast $2017'!B195</f>
        <v/>
      </c>
      <c r="C195" s="33" t="str">
        <f>IF(B195="[Delete]",0,'5.3 Calc│Forecast $2017'!C195)</f>
        <v>-</v>
      </c>
      <c r="D195" s="7" t="str">
        <f>IF($L195&gt;0,IFERROR(VLOOKUP($A195,'3.0 Input│AMP'!$A$13:$F$959,COLUMN(D195)+1,FALSE),"Other"),"")</f>
        <v/>
      </c>
      <c r="E195" s="7" t="str">
        <f>IF($L195&gt;0,IFERROR(VLOOKUP($A195,'3.0 Input│AMP'!$A$13:$F$959,COLUMN(E195)+1,FALSE),"Non-System"),"")</f>
        <v/>
      </c>
      <c r="F195" s="22"/>
      <c r="G195" s="23">
        <f>'5.3 Calc│Forecast $2017'!G195*'5.4 Calc│Escalators'!G195</f>
        <v>0</v>
      </c>
      <c r="H195" s="23">
        <f>'5.3 Calc│Forecast $2017'!H195*'5.4 Calc│Escalators'!H195</f>
        <v>0</v>
      </c>
      <c r="I195" s="23">
        <f>'5.3 Calc│Forecast $2017'!I195*'5.4 Calc│Escalators'!I195</f>
        <v>0</v>
      </c>
      <c r="J195" s="23">
        <f>'5.3 Calc│Forecast $2017'!J195*'5.4 Calc│Escalators'!J195</f>
        <v>0</v>
      </c>
      <c r="K195" s="23">
        <f>'5.3 Calc│Forecast $2017'!K195*'5.4 Calc│Escalators'!K195</f>
        <v>0</v>
      </c>
      <c r="L195" s="39">
        <f t="shared" si="4"/>
        <v>0</v>
      </c>
      <c r="M195" s="62"/>
      <c r="N195" s="6"/>
      <c r="O195" s="62" t="str">
        <f t="shared" si="5"/>
        <v>-</v>
      </c>
    </row>
    <row r="196" spans="1:15" x14ac:dyDescent="0.25">
      <c r="A196" s="7" t="str">
        <f>'5.0 Calc│Forecast Projects'!A196</f>
        <v>-</v>
      </c>
      <c r="B196" s="7" t="str">
        <f>'5.3 Calc│Forecast $2017'!B196</f>
        <v/>
      </c>
      <c r="C196" s="33" t="str">
        <f>IF(B196="[Delete]",0,'5.3 Calc│Forecast $2017'!C196)</f>
        <v>-</v>
      </c>
      <c r="D196" s="7" t="str">
        <f>IF($L196&gt;0,IFERROR(VLOOKUP($A196,'3.0 Input│AMP'!$A$13:$F$959,COLUMN(D196)+1,FALSE),"Other"),"")</f>
        <v/>
      </c>
      <c r="E196" s="7" t="str">
        <f>IF($L196&gt;0,IFERROR(VLOOKUP($A196,'3.0 Input│AMP'!$A$13:$F$959,COLUMN(E196)+1,FALSE),"Non-System"),"")</f>
        <v/>
      </c>
      <c r="F196" s="22"/>
      <c r="G196" s="23">
        <f>'5.3 Calc│Forecast $2017'!G196*'5.4 Calc│Escalators'!G196</f>
        <v>0</v>
      </c>
      <c r="H196" s="23">
        <f>'5.3 Calc│Forecast $2017'!H196*'5.4 Calc│Escalators'!H196</f>
        <v>0</v>
      </c>
      <c r="I196" s="23">
        <f>'5.3 Calc│Forecast $2017'!I196*'5.4 Calc│Escalators'!I196</f>
        <v>0</v>
      </c>
      <c r="J196" s="23">
        <f>'5.3 Calc│Forecast $2017'!J196*'5.4 Calc│Escalators'!J196</f>
        <v>0</v>
      </c>
      <c r="K196" s="23">
        <f>'5.3 Calc│Forecast $2017'!K196*'5.4 Calc│Escalators'!K196</f>
        <v>0</v>
      </c>
      <c r="L196" s="39">
        <f t="shared" si="4"/>
        <v>0</v>
      </c>
      <c r="M196" s="62"/>
      <c r="N196" s="6"/>
      <c r="O196" s="62" t="str">
        <f t="shared" si="5"/>
        <v>-</v>
      </c>
    </row>
    <row r="197" spans="1:15" x14ac:dyDescent="0.25">
      <c r="A197" s="7" t="str">
        <f>'5.0 Calc│Forecast Projects'!A197</f>
        <v>-</v>
      </c>
      <c r="B197" s="7" t="str">
        <f>'5.3 Calc│Forecast $2017'!B197</f>
        <v/>
      </c>
      <c r="C197" s="33" t="str">
        <f>IF(B197="[Delete]",0,'5.3 Calc│Forecast $2017'!C197)</f>
        <v>-</v>
      </c>
      <c r="D197" s="7" t="str">
        <f>IF($L197&gt;0,IFERROR(VLOOKUP($A197,'3.0 Input│AMP'!$A$13:$F$959,COLUMN(D197)+1,FALSE),"Other"),"")</f>
        <v/>
      </c>
      <c r="E197" s="7" t="str">
        <f>IF($L197&gt;0,IFERROR(VLOOKUP($A197,'3.0 Input│AMP'!$A$13:$F$959,COLUMN(E197)+1,FALSE),"Non-System"),"")</f>
        <v/>
      </c>
      <c r="F197" s="22"/>
      <c r="G197" s="23">
        <f>'5.3 Calc│Forecast $2017'!G197*'5.4 Calc│Escalators'!G197</f>
        <v>0</v>
      </c>
      <c r="H197" s="23">
        <f>'5.3 Calc│Forecast $2017'!H197*'5.4 Calc│Escalators'!H197</f>
        <v>0</v>
      </c>
      <c r="I197" s="23">
        <f>'5.3 Calc│Forecast $2017'!I197*'5.4 Calc│Escalators'!I197</f>
        <v>0</v>
      </c>
      <c r="J197" s="23">
        <f>'5.3 Calc│Forecast $2017'!J197*'5.4 Calc│Escalators'!J197</f>
        <v>0</v>
      </c>
      <c r="K197" s="23">
        <f>'5.3 Calc│Forecast $2017'!K197*'5.4 Calc│Escalators'!K197</f>
        <v>0</v>
      </c>
      <c r="L197" s="39">
        <f t="shared" si="4"/>
        <v>0</v>
      </c>
      <c r="M197" s="62"/>
      <c r="N197" s="6"/>
      <c r="O197" s="62" t="str">
        <f t="shared" si="5"/>
        <v>-</v>
      </c>
    </row>
    <row r="198" spans="1:15" x14ac:dyDescent="0.25">
      <c r="A198" s="7" t="str">
        <f>'5.0 Calc│Forecast Projects'!A198</f>
        <v>-</v>
      </c>
      <c r="B198" s="7" t="str">
        <f>'5.3 Calc│Forecast $2017'!B198</f>
        <v/>
      </c>
      <c r="C198" s="33" t="str">
        <f>IF(B198="[Delete]",0,'5.3 Calc│Forecast $2017'!C198)</f>
        <v>-</v>
      </c>
      <c r="D198" s="7" t="str">
        <f>IF($L198&gt;0,IFERROR(VLOOKUP($A198,'3.0 Input│AMP'!$A$13:$F$959,COLUMN(D198)+1,FALSE),"Other"),"")</f>
        <v/>
      </c>
      <c r="E198" s="7" t="str">
        <f>IF($L198&gt;0,IFERROR(VLOOKUP($A198,'3.0 Input│AMP'!$A$13:$F$959,COLUMN(E198)+1,FALSE),"Non-System"),"")</f>
        <v/>
      </c>
      <c r="F198" s="22"/>
      <c r="G198" s="23">
        <f>'5.3 Calc│Forecast $2017'!G198*'5.4 Calc│Escalators'!G198</f>
        <v>0</v>
      </c>
      <c r="H198" s="23">
        <f>'5.3 Calc│Forecast $2017'!H198*'5.4 Calc│Escalators'!H198</f>
        <v>0</v>
      </c>
      <c r="I198" s="23">
        <f>'5.3 Calc│Forecast $2017'!I198*'5.4 Calc│Escalators'!I198</f>
        <v>0</v>
      </c>
      <c r="J198" s="23">
        <f>'5.3 Calc│Forecast $2017'!J198*'5.4 Calc│Escalators'!J198</f>
        <v>0</v>
      </c>
      <c r="K198" s="23">
        <f>'5.3 Calc│Forecast $2017'!K198*'5.4 Calc│Escalators'!K198</f>
        <v>0</v>
      </c>
      <c r="L198" s="39">
        <f>SUM(G198:K198)</f>
        <v>0</v>
      </c>
      <c r="M198" s="62"/>
      <c r="N198" s="6"/>
      <c r="O198" s="62" t="str">
        <f t="shared" si="5"/>
        <v>-</v>
      </c>
    </row>
    <row r="199" spans="1:15" x14ac:dyDescent="0.25">
      <c r="A199" s="7" t="str">
        <f>'5.0 Calc│Forecast Projects'!A199</f>
        <v>-</v>
      </c>
      <c r="B199" s="7" t="str">
        <f>'5.3 Calc│Forecast $2017'!B199</f>
        <v/>
      </c>
      <c r="C199" s="33" t="str">
        <f>IF(B199="[Delete]",0,'5.3 Calc│Forecast $2017'!C199)</f>
        <v>-</v>
      </c>
      <c r="D199" s="7" t="str">
        <f>IF($L199&gt;0,IFERROR(VLOOKUP($A199,'3.0 Input│AMP'!$A$13:$F$959,COLUMN(D199)+1,FALSE),"Other"),"")</f>
        <v/>
      </c>
      <c r="E199" s="7" t="str">
        <f>IF($L199&gt;0,IFERROR(VLOOKUP($A199,'3.0 Input│AMP'!$A$13:$F$959,COLUMN(E199)+1,FALSE),"Non-System"),"")</f>
        <v/>
      </c>
      <c r="F199" s="22"/>
      <c r="G199" s="23">
        <f>'5.3 Calc│Forecast $2017'!G199*'5.4 Calc│Escalators'!G199</f>
        <v>0</v>
      </c>
      <c r="H199" s="23">
        <f>'5.3 Calc│Forecast $2017'!H199*'5.4 Calc│Escalators'!H199</f>
        <v>0</v>
      </c>
      <c r="I199" s="23">
        <f>'5.3 Calc│Forecast $2017'!I199*'5.4 Calc│Escalators'!I199</f>
        <v>0</v>
      </c>
      <c r="J199" s="23">
        <f>'5.3 Calc│Forecast $2017'!J199*'5.4 Calc│Escalators'!J199</f>
        <v>0</v>
      </c>
      <c r="K199" s="23">
        <f>'5.3 Calc│Forecast $2017'!K199*'5.4 Calc│Escalators'!K199</f>
        <v>0</v>
      </c>
      <c r="L199" s="39">
        <f>SUM(G199:K199)</f>
        <v>0</v>
      </c>
      <c r="M199" s="62"/>
      <c r="N199" s="6"/>
      <c r="O199" s="62" t="str">
        <f t="shared" si="5"/>
        <v>-</v>
      </c>
    </row>
    <row r="200" spans="1:15" x14ac:dyDescent="0.25">
      <c r="A200" s="7" t="str">
        <f>'5.0 Calc│Forecast Projects'!A200</f>
        <v>-</v>
      </c>
      <c r="B200" s="7" t="str">
        <f>'5.3 Calc│Forecast $2017'!B200</f>
        <v/>
      </c>
      <c r="C200" s="33" t="str">
        <f>IF(B200="[Delete]",0,'5.3 Calc│Forecast $2017'!C200)</f>
        <v>-</v>
      </c>
      <c r="D200" s="7" t="str">
        <f>IF($L200&gt;0,IFERROR(VLOOKUP($A200,'3.0 Input│AMP'!$A$13:$F$959,COLUMN(D200)+1,FALSE),"Other"),"")</f>
        <v/>
      </c>
      <c r="E200" s="7" t="str">
        <f>IF($L200&gt;0,IFERROR(VLOOKUP($A200,'3.0 Input│AMP'!$A$13:$F$959,COLUMN(E200)+1,FALSE),"Non-System"),"")</f>
        <v/>
      </c>
      <c r="F200" s="22"/>
      <c r="G200" s="23">
        <f>'5.3 Calc│Forecast $2017'!G200*'5.4 Calc│Escalators'!G200</f>
        <v>0</v>
      </c>
      <c r="H200" s="23">
        <f>'5.3 Calc│Forecast $2017'!H200*'5.4 Calc│Escalators'!H200</f>
        <v>0</v>
      </c>
      <c r="I200" s="23">
        <f>'5.3 Calc│Forecast $2017'!I200*'5.4 Calc│Escalators'!I200</f>
        <v>0</v>
      </c>
      <c r="J200" s="23">
        <f>'5.3 Calc│Forecast $2017'!J200*'5.4 Calc│Escalators'!J200</f>
        <v>0</v>
      </c>
      <c r="K200" s="23">
        <f>'5.3 Calc│Forecast $2017'!K200*'5.4 Calc│Escalators'!K200</f>
        <v>0</v>
      </c>
      <c r="L200" s="39">
        <f>SUM(G200:K200)</f>
        <v>0</v>
      </c>
      <c r="M200" s="62"/>
      <c r="N200" s="6"/>
      <c r="O200" s="62" t="str">
        <f t="shared" si="5"/>
        <v>-</v>
      </c>
    </row>
  </sheetData>
  <autoFilter ref="A12:L200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BEAFA8"/>
  </sheetPr>
  <dimension ref="A1:Q200"/>
  <sheetViews>
    <sheetView topLeftCell="B1" zoomScale="85" zoomScaleNormal="85" workbookViewId="0">
      <selection activeCell="D11" sqref="D11"/>
    </sheetView>
  </sheetViews>
  <sheetFormatPr defaultRowHeight="18" x14ac:dyDescent="0.25"/>
  <cols>
    <col min="1" max="1" width="4" style="62" customWidth="1"/>
    <col min="2" max="2" width="60.1796875" style="62" customWidth="1"/>
    <col min="3" max="3" width="7.54296875" style="62" customWidth="1"/>
    <col min="4" max="4" width="14.1796875" style="62" customWidth="1"/>
    <col min="5" max="5" width="11.6328125" style="62" customWidth="1"/>
    <col min="6" max="6" width="12.1796875" style="62" customWidth="1"/>
    <col min="7" max="20" width="8.7265625" style="62" customWidth="1"/>
    <col min="21" max="21" width="24.08984375" style="62" customWidth="1"/>
    <col min="22" max="22" width="24" style="62" bestFit="1" customWidth="1"/>
    <col min="23" max="16384" width="8.7265625" style="62"/>
  </cols>
  <sheetData>
    <row r="1" spans="1:17" s="1" customFormat="1" ht="13.5" x14ac:dyDescent="0.25"/>
    <row r="2" spans="1:17" s="1" customFormat="1" ht="13.5" x14ac:dyDescent="0.25"/>
    <row r="3" spans="1:17" s="1" customFormat="1" ht="13.5" x14ac:dyDescent="0.25"/>
    <row r="4" spans="1:17" s="1" customFormat="1" ht="13.5" x14ac:dyDescent="0.25"/>
    <row r="5" spans="1:17" s="1" customFormat="1" ht="13.5" x14ac:dyDescent="0.25"/>
    <row r="6" spans="1:17" s="1" customFormat="1" ht="13.5" x14ac:dyDescent="0.25"/>
    <row r="7" spans="1:17" s="1" customFormat="1" ht="13.5" x14ac:dyDescent="0.25"/>
    <row r="8" spans="1:17" s="1" customFormat="1" ht="13.5" x14ac:dyDescent="0.25"/>
    <row r="9" spans="1:17" s="1" customFormat="1" ht="13.5" x14ac:dyDescent="0.25"/>
    <row r="10" spans="1:17" x14ac:dyDescent="0.25">
      <c r="F10" s="1"/>
      <c r="G10" s="1"/>
      <c r="H10" s="1"/>
      <c r="I10" s="1"/>
      <c r="J10" s="1"/>
      <c r="K10" s="1"/>
      <c r="L10" s="1"/>
    </row>
    <row r="11" spans="1:17" ht="20.25" x14ac:dyDescent="0.3">
      <c r="B11" s="4" t="str">
        <f ca="1">RIGHT(CELL("filename",B1),LEN(CELL("filename",B1))-FIND("]",CELL("filename",B1)))</f>
        <v>5.6 Calc│As Commissioned</v>
      </c>
      <c r="C11" s="16" t="s">
        <v>83</v>
      </c>
      <c r="D11" s="16" t="b">
        <f>MAX(A13:A1000)=MAX('5.0 Calc│Forecast Projects'!A13:A1000)</f>
        <v>1</v>
      </c>
      <c r="F11" s="1"/>
      <c r="G11" s="1"/>
      <c r="H11" s="1"/>
      <c r="I11" s="1"/>
      <c r="J11" s="1"/>
      <c r="K11" s="1"/>
      <c r="L11" s="1"/>
    </row>
    <row r="12" spans="1:17" s="10" customFormat="1" ht="54" x14ac:dyDescent="0.25">
      <c r="A12" s="11" t="s">
        <v>3</v>
      </c>
      <c r="B12" s="11" t="s">
        <v>0</v>
      </c>
      <c r="C12" s="11" t="s">
        <v>46</v>
      </c>
      <c r="D12" s="11" t="s">
        <v>47</v>
      </c>
      <c r="E12" s="11" t="s">
        <v>48</v>
      </c>
      <c r="F12" s="11" t="s">
        <v>131</v>
      </c>
      <c r="G12" s="76">
        <f>'5.3 Calc│Forecast $2017'!G12</f>
        <v>2018</v>
      </c>
      <c r="H12" s="76">
        <f>'5.3 Calc│Forecast $2017'!H12</f>
        <v>2019</v>
      </c>
      <c r="I12" s="76">
        <f>'5.3 Calc│Forecast $2017'!I12</f>
        <v>2020</v>
      </c>
      <c r="J12" s="76">
        <f>'5.3 Calc│Forecast $2017'!J12</f>
        <v>2021</v>
      </c>
      <c r="K12" s="76">
        <f>'5.3 Calc│Forecast $2017'!K12</f>
        <v>2022</v>
      </c>
      <c r="L12" s="3" t="s">
        <v>62</v>
      </c>
      <c r="M12" s="62"/>
    </row>
    <row r="13" spans="1:17" x14ac:dyDescent="0.25">
      <c r="A13" s="7">
        <f>'5.0 Calc│Forecast Projects'!A13</f>
        <v>1</v>
      </c>
      <c r="B13" s="7" t="str">
        <f>'5.3 Calc│Forecast $2017'!B13</f>
        <v>All CS buffer Air shutoff system for all compressors</v>
      </c>
      <c r="C13" s="27">
        <f>IF(B13="[Delete]",0,'5.3 Calc│Forecast $2017'!C13)</f>
        <v>202</v>
      </c>
      <c r="D13" s="7" t="str">
        <f>IF($L13&gt;0,IFERROR(VLOOKUP($A13,'3.0 Input│AMP'!$A$13:$F$959,COLUMN(D13)+1,FALSE),"Other"),"")</f>
        <v>Compressors</v>
      </c>
      <c r="E13" s="7" t="str">
        <f>IF($L13&gt;0,IFERROR(VLOOKUP($A13,'3.0 Input│AMP'!$A$13:$F$959,COLUMN(E13)+1,FALSE),"Non-System"),"")</f>
        <v>Replacement</v>
      </c>
      <c r="F13" s="6">
        <v>2019</v>
      </c>
      <c r="G13" s="23">
        <f>IF($F13=G$12,'5.5 Calc│Escalated capex'!$L13,IF($F13="incurred",'5.5 Calc│Escalated capex'!G13,0))</f>
        <v>0</v>
      </c>
      <c r="H13" s="23">
        <f>IF($F13=H$12,'5.5 Calc│Escalated capex'!$L13,IF($F13="incurred",'5.5 Calc│Escalated capex'!H13,0))</f>
        <v>0.59266830509225099</v>
      </c>
      <c r="I13" s="23">
        <f>IF($F13=I$12,'5.5 Calc│Escalated capex'!$L13,IF($F13="incurred",'5.5 Calc│Escalated capex'!I13,0))</f>
        <v>0</v>
      </c>
      <c r="J13" s="23">
        <f>IF($F13=J$12,'5.5 Calc│Escalated capex'!$L13,IF($F13="incurred",'5.5 Calc│Escalated capex'!J13,0))</f>
        <v>0</v>
      </c>
      <c r="K13" s="23">
        <f>IF($F13=K$12,'5.5 Calc│Escalated capex'!$L13,IF($F13="incurred",'5.5 Calc│Escalated capex'!K13,0))</f>
        <v>0</v>
      </c>
      <c r="L13" s="39">
        <f>SUM(G13:K13)</f>
        <v>0.59266830509225099</v>
      </c>
      <c r="N13" s="10"/>
      <c r="O13" s="10"/>
      <c r="P13" s="10"/>
      <c r="Q13" s="10"/>
    </row>
    <row r="14" spans="1:17" x14ac:dyDescent="0.25">
      <c r="A14" s="7">
        <f>'5.0 Calc│Forecast Projects'!A14</f>
        <v>2</v>
      </c>
      <c r="B14" s="7" t="str">
        <f>'5.3 Calc│Forecast $2017'!B14</f>
        <v>WCS A Process Safety</v>
      </c>
      <c r="C14" s="27">
        <f>IF(B14="[Delete]",0,'5.3 Calc│Forecast $2017'!C14)</f>
        <v>203</v>
      </c>
      <c r="D14" s="7" t="str">
        <f>IF($L14&gt;0,IFERROR(VLOOKUP($A14,'3.0 Input│AMP'!$A$13:$F$959,COLUMN(D14)+1,FALSE),"Other"),"")</f>
        <v>Compressors</v>
      </c>
      <c r="E14" s="7" t="str">
        <f>IF($L14&gt;0,IFERROR(VLOOKUP($A14,'3.0 Input│AMP'!$A$13:$F$959,COLUMN(E14)+1,FALSE),"Non-System"),"")</f>
        <v>Replacement</v>
      </c>
      <c r="F14" s="6">
        <v>2020</v>
      </c>
      <c r="G14" s="23">
        <f>IF($F14=G$12,'5.5 Calc│Escalated capex'!$L14,IF($F14="incurred",'5.5 Calc│Escalated capex'!G14,0))</f>
        <v>0</v>
      </c>
      <c r="H14" s="23">
        <f>IF($F14=H$12,'5.5 Calc│Escalated capex'!$L14,IF($F14="incurred",'5.5 Calc│Escalated capex'!H14,0))</f>
        <v>0</v>
      </c>
      <c r="I14" s="23">
        <f>IF($F14=I$12,'5.5 Calc│Escalated capex'!$L14,IF($F14="incurred",'5.5 Calc│Escalated capex'!I14,0))</f>
        <v>1.0821563309225093</v>
      </c>
      <c r="J14" s="23">
        <f>IF($F14=J$12,'5.5 Calc│Escalated capex'!$L14,IF($F14="incurred",'5.5 Calc│Escalated capex'!J14,0))</f>
        <v>0</v>
      </c>
      <c r="K14" s="23">
        <f>IF($F14=K$12,'5.5 Calc│Escalated capex'!$L14,IF($F14="incurred",'5.5 Calc│Escalated capex'!K14,0))</f>
        <v>0</v>
      </c>
      <c r="L14" s="39">
        <f t="shared" ref="L14:L77" si="0">SUM(G14:K14)</f>
        <v>1.0821563309225093</v>
      </c>
      <c r="N14" s="10"/>
      <c r="O14" s="10"/>
      <c r="P14" s="10"/>
      <c r="Q14" s="10"/>
    </row>
    <row r="15" spans="1:17" x14ac:dyDescent="0.25">
      <c r="A15" s="7">
        <f>'5.0 Calc│Forecast Projects'!A15</f>
        <v>3</v>
      </c>
      <c r="B15" s="7" t="str">
        <f>'5.3 Calc│Forecast $2017'!B15</f>
        <v>Brooklyn Compressor Station</v>
      </c>
      <c r="C15" s="27">
        <f>IF(B15="[Delete]",0,'5.3 Calc│Forecast $2017'!C15)</f>
        <v>204</v>
      </c>
      <c r="D15" s="7" t="str">
        <f>IF($L15&gt;0,IFERROR(VLOOKUP($A15,'3.0 Input│AMP'!$A$13:$F$959,COLUMN(D15)+1,FALSE),"Other"),"")</f>
        <v>Compressors</v>
      </c>
      <c r="E15" s="7" t="str">
        <f>IF($L15&gt;0,IFERROR(VLOOKUP($A15,'3.0 Input│AMP'!$A$13:$F$959,COLUMN(E15)+1,FALSE),"Non-System"),"")</f>
        <v>Replacement</v>
      </c>
      <c r="F15" s="6">
        <v>2018</v>
      </c>
      <c r="G15" s="23">
        <f>IF($F15=G$12,'5.5 Calc│Escalated capex'!$L15,IF($F15="incurred",'5.5 Calc│Escalated capex'!G15,0))</f>
        <v>7.133691370571956</v>
      </c>
      <c r="H15" s="23">
        <f>IF($F15=H$12,'5.5 Calc│Escalated capex'!$L15,IF($F15="incurred",'5.5 Calc│Escalated capex'!H15,0))</f>
        <v>0</v>
      </c>
      <c r="I15" s="23">
        <f>IF($F15=I$12,'5.5 Calc│Escalated capex'!$L15,IF($F15="incurred",'5.5 Calc│Escalated capex'!I15,0))</f>
        <v>0</v>
      </c>
      <c r="J15" s="23">
        <f>IF($F15=J$12,'5.5 Calc│Escalated capex'!$L15,IF($F15="incurred",'5.5 Calc│Escalated capex'!J15,0))</f>
        <v>0</v>
      </c>
      <c r="K15" s="23">
        <f>IF($F15=K$12,'5.5 Calc│Escalated capex'!$L15,IF($F15="incurred",'5.5 Calc│Escalated capex'!K15,0))</f>
        <v>0</v>
      </c>
      <c r="L15" s="39">
        <f t="shared" si="0"/>
        <v>7.133691370571956</v>
      </c>
      <c r="N15" s="10"/>
      <c r="O15" s="10"/>
      <c r="P15" s="10"/>
      <c r="Q15" s="10"/>
    </row>
    <row r="16" spans="1:17" x14ac:dyDescent="0.25">
      <c r="A16" s="7">
        <f>'5.0 Calc│Forecast Projects'!A16</f>
        <v>4</v>
      </c>
      <c r="B16" s="7" t="str">
        <f>'5.3 Calc│Forecast $2017'!B16</f>
        <v>Compressor Station Vent Stack Upgrade (BCS, WCS, GCS, SCS)</v>
      </c>
      <c r="C16" s="27">
        <f>IF(B16="[Delete]",0,'5.3 Calc│Forecast $2017'!C16)</f>
        <v>205</v>
      </c>
      <c r="D16" s="7" t="str">
        <f>IF($L16&gt;0,IFERROR(VLOOKUP($A16,'3.0 Input│AMP'!$A$13:$F$959,COLUMN(D16)+1,FALSE),"Other"),"")</f>
        <v>Compressors</v>
      </c>
      <c r="E16" s="7" t="str">
        <f>IF($L16&gt;0,IFERROR(VLOOKUP($A16,'3.0 Input│AMP'!$A$13:$F$959,COLUMN(E16)+1,FALSE),"Non-System"),"")</f>
        <v>Replacement</v>
      </c>
      <c r="F16" s="6">
        <v>2021</v>
      </c>
      <c r="G16" s="23">
        <f>IF($F16=G$12,'5.5 Calc│Escalated capex'!$L16,IF($F16="incurred",'5.5 Calc│Escalated capex'!G16,0))</f>
        <v>0</v>
      </c>
      <c r="H16" s="23">
        <f>IF($F16=H$12,'5.5 Calc│Escalated capex'!$L16,IF($F16="incurred",'5.5 Calc│Escalated capex'!H16,0))</f>
        <v>0</v>
      </c>
      <c r="I16" s="23">
        <f>IF($F16=I$12,'5.5 Calc│Escalated capex'!$L16,IF($F16="incurred",'5.5 Calc│Escalated capex'!I16,0))</f>
        <v>0</v>
      </c>
      <c r="J16" s="23">
        <f>IF($F16=J$12,'5.5 Calc│Escalated capex'!$L16,IF($F16="incurred",'5.5 Calc│Escalated capex'!J16,0))</f>
        <v>1.0259397836900368</v>
      </c>
      <c r="K16" s="23">
        <f>IF($F16=K$12,'5.5 Calc│Escalated capex'!$L16,IF($F16="incurred",'5.5 Calc│Escalated capex'!K16,0))</f>
        <v>0</v>
      </c>
      <c r="L16" s="39">
        <f t="shared" si="0"/>
        <v>1.0259397836900368</v>
      </c>
      <c r="N16" s="10"/>
      <c r="O16" s="10"/>
      <c r="P16" s="10"/>
      <c r="Q16" s="10"/>
    </row>
    <row r="17" spans="1:17" x14ac:dyDescent="0.25">
      <c r="A17" s="7">
        <f>'5.0 Calc│Forecast Projects'!A17</f>
        <v>5</v>
      </c>
      <c r="B17" s="7" t="str">
        <f>'5.3 Calc│Forecast $2017'!B17</f>
        <v>Longford Odorant Pump Power Gas Upgrade</v>
      </c>
      <c r="C17" s="27">
        <f>IF(B17="[Delete]",0,'5.3 Calc│Forecast $2017'!C17)</f>
        <v>206</v>
      </c>
      <c r="D17" s="7" t="str">
        <f>IF($L17&gt;0,IFERROR(VLOOKUP($A17,'3.0 Input│AMP'!$A$13:$F$959,COLUMN(D17)+1,FALSE),"Other"),"")</f>
        <v>Odourant Plants</v>
      </c>
      <c r="E17" s="7" t="str">
        <f>IF($L17&gt;0,IFERROR(VLOOKUP($A17,'3.0 Input│AMP'!$A$13:$F$959,COLUMN(E17)+1,FALSE),"Non-System"),"")</f>
        <v>Replacement</v>
      </c>
      <c r="F17" s="6">
        <v>2018</v>
      </c>
      <c r="G17" s="23">
        <f>IF($F17=G$12,'5.5 Calc│Escalated capex'!$L17,IF($F17="incurred",'5.5 Calc│Escalated capex'!G17,0))</f>
        <v>7.8218304797047999E-2</v>
      </c>
      <c r="H17" s="23">
        <f>IF($F17=H$12,'5.5 Calc│Escalated capex'!$L17,IF($F17="incurred",'5.5 Calc│Escalated capex'!H17,0))</f>
        <v>0</v>
      </c>
      <c r="I17" s="23">
        <f>IF($F17=I$12,'5.5 Calc│Escalated capex'!$L17,IF($F17="incurred",'5.5 Calc│Escalated capex'!I17,0))</f>
        <v>0</v>
      </c>
      <c r="J17" s="23">
        <f>IF($F17=J$12,'5.5 Calc│Escalated capex'!$L17,IF($F17="incurred",'5.5 Calc│Escalated capex'!J17,0))</f>
        <v>0</v>
      </c>
      <c r="K17" s="23">
        <f>IF($F17=K$12,'5.5 Calc│Escalated capex'!$L17,IF($F17="incurred",'5.5 Calc│Escalated capex'!K17,0))</f>
        <v>0</v>
      </c>
      <c r="L17" s="39">
        <f t="shared" si="0"/>
        <v>7.8218304797047999E-2</v>
      </c>
      <c r="N17" s="10"/>
      <c r="O17" s="10"/>
      <c r="P17" s="10"/>
      <c r="Q17" s="10"/>
    </row>
    <row r="18" spans="1:17" x14ac:dyDescent="0.25">
      <c r="A18" s="7">
        <f>'5.0 Calc│Forecast Projects'!A18</f>
        <v>6</v>
      </c>
      <c r="B18" s="7" t="str">
        <f>'5.3 Calc│Forecast $2017'!B18</f>
        <v>GCS compressor unit vent valves &amp; actuators replacement</v>
      </c>
      <c r="C18" s="27" t="str">
        <f>IF(B18="[Delete]",0,'5.3 Calc│Forecast $2017'!C18)</f>
        <v>207a</v>
      </c>
      <c r="D18" s="7" t="str">
        <f>IF($L18&gt;0,IFERROR(VLOOKUP($A18,'3.0 Input│AMP'!$A$13:$F$959,COLUMN(D18)+1,FALSE),"Other"),"")</f>
        <v>Compressors</v>
      </c>
      <c r="E18" s="7" t="str">
        <f>IF($L18&gt;0,IFERROR(VLOOKUP($A18,'3.0 Input│AMP'!$A$13:$F$959,COLUMN(E18)+1,FALSE),"Non-System"),"")</f>
        <v>Replacement</v>
      </c>
      <c r="F18" s="6">
        <v>2018</v>
      </c>
      <c r="G18" s="23">
        <f>IF($F18=G$12,'5.5 Calc│Escalated capex'!$L18,IF($F18="incurred",'5.5 Calc│Escalated capex'!G18,0))</f>
        <v>0.14427829051660515</v>
      </c>
      <c r="H18" s="23">
        <f>IF($F18=H$12,'5.5 Calc│Escalated capex'!$L18,IF($F18="incurred",'5.5 Calc│Escalated capex'!H18,0))</f>
        <v>0</v>
      </c>
      <c r="I18" s="23">
        <f>IF($F18=I$12,'5.5 Calc│Escalated capex'!$L18,IF($F18="incurred",'5.5 Calc│Escalated capex'!I18,0))</f>
        <v>0</v>
      </c>
      <c r="J18" s="23">
        <f>IF($F18=J$12,'5.5 Calc│Escalated capex'!$L18,IF($F18="incurred",'5.5 Calc│Escalated capex'!J18,0))</f>
        <v>0</v>
      </c>
      <c r="K18" s="23">
        <f>IF($F18=K$12,'5.5 Calc│Escalated capex'!$L18,IF($F18="incurred",'5.5 Calc│Escalated capex'!K18,0))</f>
        <v>0</v>
      </c>
      <c r="L18" s="39">
        <f t="shared" si="0"/>
        <v>0.14427829051660515</v>
      </c>
      <c r="N18" s="10"/>
      <c r="O18" s="10"/>
      <c r="P18" s="10"/>
      <c r="Q18" s="10"/>
    </row>
    <row r="19" spans="1:17" x14ac:dyDescent="0.25">
      <c r="A19" s="7">
        <f>'5.0 Calc│Forecast Projects'!A19</f>
        <v>7</v>
      </c>
      <c r="B19" s="7" t="str">
        <f>'5.3 Calc│Forecast $2017'!B19</f>
        <v>GCS unit discharge and station manifold check valves replacement</v>
      </c>
      <c r="C19" s="27" t="str">
        <f>IF(B19="[Delete]",0,'5.3 Calc│Forecast $2017'!C19)</f>
        <v>207b</v>
      </c>
      <c r="D19" s="7" t="str">
        <f>IF($L19&gt;0,IFERROR(VLOOKUP($A19,'3.0 Input│AMP'!$A$13:$F$959,COLUMN(D19)+1,FALSE),"Other"),"")</f>
        <v>Compressors</v>
      </c>
      <c r="E19" s="7" t="str">
        <f>IF($L19&gt;0,IFERROR(VLOOKUP($A19,'3.0 Input│AMP'!$A$13:$F$959,COLUMN(E19)+1,FALSE),"Non-System"),"")</f>
        <v>Replacement</v>
      </c>
      <c r="F19" s="6">
        <v>2020</v>
      </c>
      <c r="G19" s="23">
        <f>IF($F19=G$12,'5.5 Calc│Escalated capex'!$L19,IF($F19="incurred",'5.5 Calc│Escalated capex'!G19,0))</f>
        <v>0</v>
      </c>
      <c r="H19" s="23">
        <f>IF($F19=H$12,'5.5 Calc│Escalated capex'!$L19,IF($F19="incurred",'5.5 Calc│Escalated capex'!H19,0))</f>
        <v>0</v>
      </c>
      <c r="I19" s="23">
        <f>IF($F19=I$12,'5.5 Calc│Escalated capex'!$L19,IF($F19="incurred",'5.5 Calc│Escalated capex'!I19,0))</f>
        <v>0.9335716305166053</v>
      </c>
      <c r="J19" s="23">
        <f>IF($F19=J$12,'5.5 Calc│Escalated capex'!$L19,IF($F19="incurred",'5.5 Calc│Escalated capex'!J19,0))</f>
        <v>0</v>
      </c>
      <c r="K19" s="23">
        <f>IF($F19=K$12,'5.5 Calc│Escalated capex'!$L19,IF($F19="incurred",'5.5 Calc│Escalated capex'!K19,0))</f>
        <v>0</v>
      </c>
      <c r="L19" s="39">
        <f t="shared" si="0"/>
        <v>0.9335716305166053</v>
      </c>
      <c r="N19" s="10"/>
      <c r="O19" s="10"/>
      <c r="P19" s="10"/>
      <c r="Q19" s="10"/>
    </row>
    <row r="20" spans="1:17" x14ac:dyDescent="0.25">
      <c r="A20" s="7">
        <f>'5.0 Calc│Forecast Projects'!A20</f>
        <v>8</v>
      </c>
      <c r="B20" s="7" t="str">
        <f>'5.3 Calc│Forecast $2017'!B20</f>
        <v>GCS Decomm &amp; removal of turbine oil reservoir &amp; auto fill system</v>
      </c>
      <c r="C20" s="27" t="str">
        <f>IF(B20="[Delete]",0,'5.3 Calc│Forecast $2017'!C20)</f>
        <v>207c</v>
      </c>
      <c r="D20" s="7" t="str">
        <f>IF($L20&gt;0,IFERROR(VLOOKUP($A20,'3.0 Input│AMP'!$A$13:$F$959,COLUMN(D20)+1,FALSE),"Other"),"")</f>
        <v>Compressors</v>
      </c>
      <c r="E20" s="7" t="str">
        <f>IF($L20&gt;0,IFERROR(VLOOKUP($A20,'3.0 Input│AMP'!$A$13:$F$959,COLUMN(E20)+1,FALSE),"Non-System"),"")</f>
        <v>Replacement</v>
      </c>
      <c r="F20" s="6">
        <v>2019</v>
      </c>
      <c r="G20" s="23">
        <f>IF($F20=G$12,'5.5 Calc│Escalated capex'!$L20,IF($F20="incurred",'5.5 Calc│Escalated capex'!G20,0))</f>
        <v>0</v>
      </c>
      <c r="H20" s="23">
        <f>IF($F20=H$12,'5.5 Calc│Escalated capex'!$L20,IF($F20="incurred",'5.5 Calc│Escalated capex'!H20,0))</f>
        <v>9.1055620184501834E-2</v>
      </c>
      <c r="I20" s="23">
        <f>IF($F20=I$12,'5.5 Calc│Escalated capex'!$L20,IF($F20="incurred",'5.5 Calc│Escalated capex'!I20,0))</f>
        <v>0</v>
      </c>
      <c r="J20" s="23">
        <f>IF($F20=J$12,'5.5 Calc│Escalated capex'!$L20,IF($F20="incurred",'5.5 Calc│Escalated capex'!J20,0))</f>
        <v>0</v>
      </c>
      <c r="K20" s="23">
        <f>IF($F20=K$12,'5.5 Calc│Escalated capex'!$L20,IF($F20="incurred",'5.5 Calc│Escalated capex'!K20,0))</f>
        <v>0</v>
      </c>
      <c r="L20" s="39">
        <f t="shared" si="0"/>
        <v>9.1055620184501834E-2</v>
      </c>
      <c r="N20" s="10"/>
      <c r="O20" s="10"/>
      <c r="P20" s="10"/>
      <c r="Q20" s="10"/>
    </row>
    <row r="21" spans="1:17" x14ac:dyDescent="0.25">
      <c r="A21" s="7">
        <f>'5.0 Calc│Forecast Projects'!A21</f>
        <v>9</v>
      </c>
      <c r="B21" s="7" t="str">
        <f>'5.3 Calc│Forecast $2017'!B21</f>
        <v>BCS Instrument Air reliability upgrade</v>
      </c>
      <c r="C21" s="27">
        <f>IF(B21="[Delete]",0,'5.3 Calc│Forecast $2017'!C21)</f>
        <v>208</v>
      </c>
      <c r="D21" s="7" t="str">
        <f>IF($L21&gt;0,IFERROR(VLOOKUP($A21,'3.0 Input│AMP'!$A$13:$F$959,COLUMN(D21)+1,FALSE),"Other"),"")</f>
        <v>Compressors</v>
      </c>
      <c r="E21" s="7" t="str">
        <f>IF($L21&gt;0,IFERROR(VLOOKUP($A21,'3.0 Input│AMP'!$A$13:$F$959,COLUMN(E21)+1,FALSE),"Non-System"),"")</f>
        <v>Replacement</v>
      </c>
      <c r="F21" s="6">
        <v>2018</v>
      </c>
      <c r="G21" s="23">
        <f>IF($F21=G$12,'5.5 Calc│Escalated capex'!$L21,IF($F21="incurred",'5.5 Calc│Escalated capex'!G21,0))</f>
        <v>9.7070492435424344E-2</v>
      </c>
      <c r="H21" s="23">
        <f>IF($F21=H$12,'5.5 Calc│Escalated capex'!$L21,IF($F21="incurred",'5.5 Calc│Escalated capex'!H21,0))</f>
        <v>0</v>
      </c>
      <c r="I21" s="23">
        <f>IF($F21=I$12,'5.5 Calc│Escalated capex'!$L21,IF($F21="incurred",'5.5 Calc│Escalated capex'!I21,0))</f>
        <v>0</v>
      </c>
      <c r="J21" s="23">
        <f>IF($F21=J$12,'5.5 Calc│Escalated capex'!$L21,IF($F21="incurred",'5.5 Calc│Escalated capex'!J21,0))</f>
        <v>0</v>
      </c>
      <c r="K21" s="23">
        <f>IF($F21=K$12,'5.5 Calc│Escalated capex'!$L21,IF($F21="incurred",'5.5 Calc│Escalated capex'!K21,0))</f>
        <v>0</v>
      </c>
      <c r="L21" s="39">
        <f t="shared" si="0"/>
        <v>9.7070492435424344E-2</v>
      </c>
      <c r="N21" s="10"/>
      <c r="O21" s="10"/>
      <c r="P21" s="10"/>
      <c r="Q21" s="10"/>
    </row>
    <row r="22" spans="1:17" x14ac:dyDescent="0.25">
      <c r="A22" s="7">
        <f>'5.0 Calc│Forecast Projects'!A22</f>
        <v>10</v>
      </c>
      <c r="B22" s="7" t="str">
        <f>'5.3 Calc│Forecast $2017'!B22</f>
        <v>Compressor lagging and pipe coating replacement (expand to GCS, Springhurst/BCS12/WCS A/WCS B, Euroa)</v>
      </c>
      <c r="C22" s="27">
        <f>IF(B22="[Delete]",0,'5.3 Calc│Forecast $2017'!C22)</f>
        <v>209</v>
      </c>
      <c r="D22" s="7" t="str">
        <f>IF($L22&gt;0,IFERROR(VLOOKUP($A22,'3.0 Input│AMP'!$A$13:$F$959,COLUMN(D22)+1,FALSE),"Other"),"")</f>
        <v>Compressors</v>
      </c>
      <c r="E22" s="7" t="str">
        <f>IF($L22&gt;0,IFERROR(VLOOKUP($A22,'3.0 Input│AMP'!$A$13:$F$959,COLUMN(E22)+1,FALSE),"Non-System"),"")</f>
        <v>Replacement</v>
      </c>
      <c r="F22" s="6" t="s">
        <v>132</v>
      </c>
      <c r="G22" s="23">
        <f>IF($F22=G$12,'5.5 Calc│Escalated capex'!$L22,IF($F22="incurred",'5.5 Calc│Escalated capex'!G22,0))</f>
        <v>0.14999892758302583</v>
      </c>
      <c r="H22" s="23">
        <f>IF($F22=H$12,'5.5 Calc│Escalated capex'!$L22,IF($F22="incurred",'5.5 Calc│Escalated capex'!H22,0))</f>
        <v>0.14999892758302583</v>
      </c>
      <c r="I22" s="23">
        <f>IF($F22=I$12,'5.5 Calc│Escalated capex'!$L22,IF($F22="incurred",'5.5 Calc│Escalated capex'!I22,0))</f>
        <v>0.14999892758302583</v>
      </c>
      <c r="J22" s="23">
        <f>IF($F22=J$12,'5.5 Calc│Escalated capex'!$L22,IF($F22="incurred",'5.5 Calc│Escalated capex'!J22,0))</f>
        <v>0.14999892758302583</v>
      </c>
      <c r="K22" s="23">
        <f>IF($F22=K$12,'5.5 Calc│Escalated capex'!$L22,IF($F22="incurred",'5.5 Calc│Escalated capex'!K22,0))</f>
        <v>0.14999892758302583</v>
      </c>
      <c r="L22" s="39">
        <f t="shared" si="0"/>
        <v>0.7499946379151291</v>
      </c>
      <c r="N22" s="10"/>
      <c r="O22" s="10"/>
      <c r="P22" s="10"/>
      <c r="Q22" s="10"/>
    </row>
    <row r="23" spans="1:17" x14ac:dyDescent="0.25">
      <c r="A23" s="7">
        <f>'5.0 Calc│Forecast Projects'!A23</f>
        <v>11</v>
      </c>
      <c r="B23" s="7" t="str">
        <f>'5.3 Calc│Forecast $2017'!B23</f>
        <v>Storage shed-Dandenong, Wollert &amp; Springhurst</v>
      </c>
      <c r="C23" s="27">
        <f>IF(B23="[Delete]",0,'5.3 Calc│Forecast $2017'!C23)</f>
        <v>210</v>
      </c>
      <c r="D23" s="7" t="str">
        <f>IF($L23&gt;0,IFERROR(VLOOKUP($A23,'3.0 Input│AMP'!$A$13:$F$959,COLUMN(D23)+1,FALSE),"Other"),"")</f>
        <v>Buildings</v>
      </c>
      <c r="E23" s="7" t="str">
        <f>IF($L23&gt;0,IFERROR(VLOOKUP($A23,'3.0 Input│AMP'!$A$13:$F$959,COLUMN(E23)+1,FALSE),"Non-System"),"")</f>
        <v>Non-System</v>
      </c>
      <c r="F23" s="6">
        <v>2021</v>
      </c>
      <c r="G23" s="23">
        <f>IF($F23=G$12,'5.5 Calc│Escalated capex'!$L23,IF($F23="incurred",'5.5 Calc│Escalated capex'!G23,0))</f>
        <v>0</v>
      </c>
      <c r="H23" s="23">
        <f>IF($F23=H$12,'5.5 Calc│Escalated capex'!$L23,IF($F23="incurred",'5.5 Calc│Escalated capex'!H23,0))</f>
        <v>0</v>
      </c>
      <c r="I23" s="23">
        <f>IF($F23=I$12,'5.5 Calc│Escalated capex'!$L23,IF($F23="incurred",'5.5 Calc│Escalated capex'!I23,0))</f>
        <v>0</v>
      </c>
      <c r="J23" s="23">
        <f>IF($F23=J$12,'5.5 Calc│Escalated capex'!$L23,IF($F23="incurred",'5.5 Calc│Escalated capex'!J23,0))</f>
        <v>1.8661373677653792</v>
      </c>
      <c r="K23" s="23">
        <f>IF($F23=K$12,'5.5 Calc│Escalated capex'!$L23,IF($F23="incurred",'5.5 Calc│Escalated capex'!K23,0))</f>
        <v>0</v>
      </c>
      <c r="L23" s="39">
        <f t="shared" si="0"/>
        <v>1.8661373677653792</v>
      </c>
      <c r="N23" s="10"/>
      <c r="O23" s="10"/>
      <c r="P23" s="10"/>
      <c r="Q23" s="10"/>
    </row>
    <row r="24" spans="1:17" x14ac:dyDescent="0.25">
      <c r="A24" s="7">
        <f>'5.0 Calc│Forecast Projects'!A24</f>
        <v>12</v>
      </c>
      <c r="B24" s="7" t="str">
        <f>'5.3 Calc│Forecast $2017'!B24</f>
        <v>Iona CS aftercooler augmentation</v>
      </c>
      <c r="C24" s="27">
        <f>IF(B24="[Delete]",0,'5.3 Calc│Forecast $2017'!C24)</f>
        <v>211</v>
      </c>
      <c r="D24" s="7" t="str">
        <f>IF($L24&gt;0,IFERROR(VLOOKUP($A24,'3.0 Input│AMP'!$A$13:$F$959,COLUMN(D24)+1,FALSE),"Other"),"")</f>
        <v>Compressors</v>
      </c>
      <c r="E24" s="7" t="str">
        <f>IF($L24&gt;0,IFERROR(VLOOKUP($A24,'3.0 Input│AMP'!$A$13:$F$959,COLUMN(E24)+1,FALSE),"Non-System"),"")</f>
        <v>Replacement</v>
      </c>
      <c r="F24" s="6">
        <v>2021</v>
      </c>
      <c r="G24" s="23">
        <f>IF($F24=G$12,'5.5 Calc│Escalated capex'!$L24,IF($F24="incurred",'5.5 Calc│Escalated capex'!G24,0))</f>
        <v>0</v>
      </c>
      <c r="H24" s="23">
        <f>IF($F24=H$12,'5.5 Calc│Escalated capex'!$L24,IF($F24="incurred",'5.5 Calc│Escalated capex'!H24,0))</f>
        <v>0</v>
      </c>
      <c r="I24" s="23">
        <f>IF($F24=I$12,'5.5 Calc│Escalated capex'!$L24,IF($F24="incurred",'5.5 Calc│Escalated capex'!I24,0))</f>
        <v>0</v>
      </c>
      <c r="J24" s="23">
        <f>IF($F24=J$12,'5.5 Calc│Escalated capex'!$L24,IF($F24="incurred",'5.5 Calc│Escalated capex'!J24,0))</f>
        <v>1.7144050284132848</v>
      </c>
      <c r="K24" s="23">
        <f>IF($F24=K$12,'5.5 Calc│Escalated capex'!$L24,IF($F24="incurred",'5.5 Calc│Escalated capex'!K24,0))</f>
        <v>0</v>
      </c>
      <c r="L24" s="39">
        <f t="shared" si="0"/>
        <v>1.7144050284132848</v>
      </c>
      <c r="N24" s="10"/>
      <c r="O24" s="10"/>
      <c r="P24" s="10"/>
      <c r="Q24" s="10"/>
    </row>
    <row r="25" spans="1:17" x14ac:dyDescent="0.25">
      <c r="A25" s="7">
        <f>'5.0 Calc│Forecast Projects'!A25</f>
        <v>13</v>
      </c>
      <c r="B25" s="7" t="str">
        <f>'5.3 Calc│Forecast $2017'!B25</f>
        <v>Battery replacement</v>
      </c>
      <c r="C25" s="27">
        <f>IF(B25="[Delete]",0,'5.3 Calc│Forecast $2017'!C25)</f>
        <v>212</v>
      </c>
      <c r="D25" s="7" t="str">
        <f>IF($L25&gt;0,IFERROR(VLOOKUP($A25,'3.0 Input│AMP'!$A$13:$F$959,COLUMN(D25)+1,FALSE),"Other"),"")</f>
        <v>Other</v>
      </c>
      <c r="E25" s="7" t="str">
        <f>IF($L25&gt;0,IFERROR(VLOOKUP($A25,'3.0 Input│AMP'!$A$13:$F$959,COLUMN(E25)+1,FALSE),"Non-System"),"")</f>
        <v>Replacement</v>
      </c>
      <c r="F25" s="6" t="s">
        <v>132</v>
      </c>
      <c r="G25" s="23">
        <f>IF($F25=G$12,'5.5 Calc│Escalated capex'!$L25,IF($F25="incurred",'5.5 Calc│Escalated capex'!G25,0))</f>
        <v>7.2748037269372678E-2</v>
      </c>
      <c r="H25" s="23">
        <f>IF($F25=H$12,'5.5 Calc│Escalated capex'!$L25,IF($F25="incurred",'5.5 Calc│Escalated capex'!H25,0))</f>
        <v>7.2748037269372678E-2</v>
      </c>
      <c r="I25" s="23">
        <f>IF($F25=I$12,'5.5 Calc│Escalated capex'!$L25,IF($F25="incurred",'5.5 Calc│Escalated capex'!I25,0))</f>
        <v>7.2748037269372678E-2</v>
      </c>
      <c r="J25" s="23">
        <f>IF($F25=J$12,'5.5 Calc│Escalated capex'!$L25,IF($F25="incurred",'5.5 Calc│Escalated capex'!J25,0))</f>
        <v>7.2748037269372678E-2</v>
      </c>
      <c r="K25" s="23">
        <f>IF($F25=K$12,'5.5 Calc│Escalated capex'!$L25,IF($F25="incurred",'5.5 Calc│Escalated capex'!K25,0))</f>
        <v>7.2748037269372678E-2</v>
      </c>
      <c r="L25" s="39">
        <f t="shared" si="0"/>
        <v>0.36374018634686339</v>
      </c>
      <c r="N25" s="10"/>
      <c r="O25" s="10"/>
      <c r="P25" s="10"/>
      <c r="Q25" s="10"/>
    </row>
    <row r="26" spans="1:17" x14ac:dyDescent="0.25">
      <c r="A26" s="7">
        <f>'5.0 Calc│Forecast Projects'!A26</f>
        <v>14</v>
      </c>
      <c r="B26" s="7" t="str">
        <f>'5.3 Calc│Forecast $2017'!B26</f>
        <v>Wollert CG Instrument Air Conversion</v>
      </c>
      <c r="C26" s="27">
        <f>IF(B26="[Delete]",0,'5.3 Calc│Forecast $2017'!C26)</f>
        <v>216</v>
      </c>
      <c r="D26" s="7" t="str">
        <f>IF($L26&gt;0,IFERROR(VLOOKUP($A26,'3.0 Input│AMP'!$A$13:$F$959,COLUMN(D26)+1,FALSE),"Other"),"")</f>
        <v>City Gates &amp; Field Regs</v>
      </c>
      <c r="E26" s="7" t="str">
        <f>IF($L26&gt;0,IFERROR(VLOOKUP($A26,'3.0 Input│AMP'!$A$13:$F$959,COLUMN(E26)+1,FALSE),"Non-System"),"")</f>
        <v>Replacement</v>
      </c>
      <c r="F26" s="6">
        <v>2021</v>
      </c>
      <c r="G26" s="23">
        <f>IF($F26=G$12,'5.5 Calc│Escalated capex'!$L26,IF($F26="incurred",'5.5 Calc│Escalated capex'!G26,0))</f>
        <v>0</v>
      </c>
      <c r="H26" s="23">
        <f>IF($F26=H$12,'5.5 Calc│Escalated capex'!$L26,IF($F26="incurred",'5.5 Calc│Escalated capex'!H26,0))</f>
        <v>0</v>
      </c>
      <c r="I26" s="23">
        <f>IF($F26=I$12,'5.5 Calc│Escalated capex'!$L26,IF($F26="incurred",'5.5 Calc│Escalated capex'!I26,0))</f>
        <v>0</v>
      </c>
      <c r="J26" s="23">
        <f>IF($F26=J$12,'5.5 Calc│Escalated capex'!$L26,IF($F26="incurred",'5.5 Calc│Escalated capex'!J26,0))</f>
        <v>0.5219230481734316</v>
      </c>
      <c r="K26" s="23">
        <f>IF($F26=K$12,'5.5 Calc│Escalated capex'!$L26,IF($F26="incurred",'5.5 Calc│Escalated capex'!K26,0))</f>
        <v>0</v>
      </c>
      <c r="L26" s="39">
        <f t="shared" si="0"/>
        <v>0.5219230481734316</v>
      </c>
      <c r="N26" s="10"/>
      <c r="O26" s="10"/>
      <c r="P26" s="10"/>
      <c r="Q26" s="10"/>
    </row>
    <row r="27" spans="1:17" x14ac:dyDescent="0.25">
      <c r="A27" s="7">
        <f>'5.0 Calc│Forecast Projects'!A27</f>
        <v>15</v>
      </c>
      <c r="B27" s="7" t="str">
        <f>'5.3 Calc│Forecast $2017'!B27</f>
        <v>Pit installation on LV03 bypass valves on T33</v>
      </c>
      <c r="C27" s="27">
        <f>IF(B27="[Delete]",0,'5.3 Calc│Forecast $2017'!C27)</f>
        <v>220</v>
      </c>
      <c r="D27" s="7" t="str">
        <f>IF($L27&gt;0,IFERROR(VLOOKUP($A27,'3.0 Input│AMP'!$A$13:$F$959,COLUMN(D27)+1,FALSE),"Other"),"")</f>
        <v>Pipelines</v>
      </c>
      <c r="E27" s="7" t="str">
        <f>IF($L27&gt;0,IFERROR(VLOOKUP($A27,'3.0 Input│AMP'!$A$13:$F$959,COLUMN(E27)+1,FALSE),"Non-System"),"")</f>
        <v>Replacement</v>
      </c>
      <c r="F27" s="6">
        <v>2020</v>
      </c>
      <c r="G27" s="23">
        <f>IF($F27=G$12,'5.5 Calc│Escalated capex'!$L27,IF($F27="incurred",'5.5 Calc│Escalated capex'!G27,0))</f>
        <v>0</v>
      </c>
      <c r="H27" s="23">
        <f>IF($F27=H$12,'5.5 Calc│Escalated capex'!$L27,IF($F27="incurred",'5.5 Calc│Escalated capex'!H27,0))</f>
        <v>0</v>
      </c>
      <c r="I27" s="23">
        <f>IF($F27=I$12,'5.5 Calc│Escalated capex'!$L27,IF($F27="incurred",'5.5 Calc│Escalated capex'!I27,0))</f>
        <v>0.23895287822878228</v>
      </c>
      <c r="J27" s="23">
        <f>IF($F27=J$12,'5.5 Calc│Escalated capex'!$L27,IF($F27="incurred",'5.5 Calc│Escalated capex'!J27,0))</f>
        <v>0</v>
      </c>
      <c r="K27" s="23">
        <f>IF($F27=K$12,'5.5 Calc│Escalated capex'!$L27,IF($F27="incurred",'5.5 Calc│Escalated capex'!K27,0))</f>
        <v>0</v>
      </c>
      <c r="L27" s="39">
        <f t="shared" si="0"/>
        <v>0.23895287822878228</v>
      </c>
      <c r="N27" s="10"/>
      <c r="O27" s="10"/>
      <c r="P27" s="10"/>
      <c r="Q27" s="10"/>
    </row>
    <row r="28" spans="1:17" x14ac:dyDescent="0.25">
      <c r="A28" s="7">
        <f>'5.0 Calc│Forecast Projects'!A28</f>
        <v>16</v>
      </c>
      <c r="B28" s="7" t="str">
        <f>'5.3 Calc│Forecast $2017'!B28</f>
        <v>Dandenong water supply &amp; fire main modification</v>
      </c>
      <c r="C28" s="27">
        <f>IF(B28="[Delete]",0,'5.3 Calc│Forecast $2017'!C28)</f>
        <v>223</v>
      </c>
      <c r="D28" s="7" t="str">
        <f>IF($L28&gt;0,IFERROR(VLOOKUP($A28,'3.0 Input│AMP'!$A$13:$F$959,COLUMN(D28)+1,FALSE),"Other"),"")</f>
        <v>Buildings</v>
      </c>
      <c r="E28" s="7" t="str">
        <f>IF($L28&gt;0,IFERROR(VLOOKUP($A28,'3.0 Input│AMP'!$A$13:$F$959,COLUMN(E28)+1,FALSE),"Non-System"),"")</f>
        <v>Non-System</v>
      </c>
      <c r="F28" s="6">
        <v>2018</v>
      </c>
      <c r="G28" s="23">
        <f>IF($F28=G$12,'5.5 Calc│Escalated capex'!$L28,IF($F28="incurred",'5.5 Calc│Escalated capex'!G28,0))</f>
        <v>0.31082624222172839</v>
      </c>
      <c r="H28" s="23">
        <f>IF($F28=H$12,'5.5 Calc│Escalated capex'!$L28,IF($F28="incurred",'5.5 Calc│Escalated capex'!H28,0))</f>
        <v>0</v>
      </c>
      <c r="I28" s="23">
        <f>IF($F28=I$12,'5.5 Calc│Escalated capex'!$L28,IF($F28="incurred",'5.5 Calc│Escalated capex'!I28,0))</f>
        <v>0</v>
      </c>
      <c r="J28" s="23">
        <f>IF($F28=J$12,'5.5 Calc│Escalated capex'!$L28,IF($F28="incurred",'5.5 Calc│Escalated capex'!J28,0))</f>
        <v>0</v>
      </c>
      <c r="K28" s="23">
        <f>IF($F28=K$12,'5.5 Calc│Escalated capex'!$L28,IF($F28="incurred",'5.5 Calc│Escalated capex'!K28,0))</f>
        <v>0</v>
      </c>
      <c r="L28" s="39">
        <f t="shared" si="0"/>
        <v>0.31082624222172839</v>
      </c>
      <c r="N28" s="10"/>
      <c r="O28" s="10"/>
      <c r="P28" s="10"/>
      <c r="Q28" s="10"/>
    </row>
    <row r="29" spans="1:17" x14ac:dyDescent="0.25">
      <c r="A29" s="7">
        <f>'5.0 Calc│Forecast Projects'!A29</f>
        <v>17</v>
      </c>
      <c r="B29" s="7" t="str">
        <f>'5.3 Calc│Forecast $2017'!B29</f>
        <v>Culcairn Injection Gas Quality equipment</v>
      </c>
      <c r="C29" s="27">
        <f>IF(B29="[Delete]",0,'5.3 Calc│Forecast $2017'!C29)</f>
        <v>224</v>
      </c>
      <c r="D29" s="7" t="str">
        <f>IF($L29&gt;0,IFERROR(VLOOKUP($A29,'3.0 Input│AMP'!$A$13:$F$959,COLUMN(D29)+1,FALSE),"Other"),"")</f>
        <v>Gas Quality</v>
      </c>
      <c r="E29" s="7" t="str">
        <f>IF($L29&gt;0,IFERROR(VLOOKUP($A29,'3.0 Input│AMP'!$A$13:$F$959,COLUMN(E29)+1,FALSE),"Non-System"),"")</f>
        <v>Replacement</v>
      </c>
      <c r="F29" s="6">
        <v>2018</v>
      </c>
      <c r="G29" s="23">
        <f>IF($F29=G$12,'5.5 Calc│Escalated capex'!$L29,IF($F29="incurred",'5.5 Calc│Escalated capex'!G29,0))</f>
        <v>1.0081029232472323</v>
      </c>
      <c r="H29" s="23">
        <f>IF($F29=H$12,'5.5 Calc│Escalated capex'!$L29,IF($F29="incurred",'5.5 Calc│Escalated capex'!H29,0))</f>
        <v>0</v>
      </c>
      <c r="I29" s="23">
        <f>IF($F29=I$12,'5.5 Calc│Escalated capex'!$L29,IF($F29="incurred",'5.5 Calc│Escalated capex'!I29,0))</f>
        <v>0</v>
      </c>
      <c r="J29" s="23">
        <f>IF($F29=J$12,'5.5 Calc│Escalated capex'!$L29,IF($F29="incurred",'5.5 Calc│Escalated capex'!J29,0))</f>
        <v>0</v>
      </c>
      <c r="K29" s="23">
        <f>IF($F29=K$12,'5.5 Calc│Escalated capex'!$L29,IF($F29="incurred",'5.5 Calc│Escalated capex'!K29,0))</f>
        <v>0</v>
      </c>
      <c r="L29" s="39">
        <f t="shared" si="0"/>
        <v>1.0081029232472323</v>
      </c>
      <c r="N29" s="10"/>
      <c r="O29" s="10"/>
      <c r="P29" s="10"/>
      <c r="Q29" s="10"/>
    </row>
    <row r="30" spans="1:17" x14ac:dyDescent="0.25">
      <c r="A30" s="7">
        <f>'5.0 Calc│Forecast Projects'!A30</f>
        <v>18</v>
      </c>
      <c r="B30" s="7" t="str">
        <f>'5.3 Calc│Forecast $2017'!B30</f>
        <v>Positioner Replacement</v>
      </c>
      <c r="C30" s="27">
        <f>IF(B30="[Delete]",0,'5.3 Calc│Forecast $2017'!C30)</f>
        <v>225</v>
      </c>
      <c r="D30" s="7" t="str">
        <f>IF($L30&gt;0,IFERROR(VLOOKUP($A30,'3.0 Input│AMP'!$A$13:$F$959,COLUMN(D30)+1,FALSE),"Other"),"")</f>
        <v>Other</v>
      </c>
      <c r="E30" s="7" t="str">
        <f>IF($L30&gt;0,IFERROR(VLOOKUP($A30,'3.0 Input│AMP'!$A$13:$F$959,COLUMN(E30)+1,FALSE),"Non-System"),"")</f>
        <v>Replacement</v>
      </c>
      <c r="F30" s="6" t="s">
        <v>132</v>
      </c>
      <c r="G30" s="23">
        <f>IF($F30=G$12,'5.5 Calc│Escalated capex'!$L30,IF($F30="incurred",'5.5 Calc│Escalated capex'!G30,0))</f>
        <v>0.10505290140221399</v>
      </c>
      <c r="H30" s="23">
        <f>IF($F30=H$12,'5.5 Calc│Escalated capex'!$L30,IF($F30="incurred",'5.5 Calc│Escalated capex'!H30,0))</f>
        <v>0.10505290140221399</v>
      </c>
      <c r="I30" s="23">
        <f>IF($F30=I$12,'5.5 Calc│Escalated capex'!$L30,IF($F30="incurred",'5.5 Calc│Escalated capex'!I30,0))</f>
        <v>0.10505290140221399</v>
      </c>
      <c r="J30" s="23">
        <f>IF($F30=J$12,'5.5 Calc│Escalated capex'!$L30,IF($F30="incurred",'5.5 Calc│Escalated capex'!J30,0))</f>
        <v>0.10505290140221399</v>
      </c>
      <c r="K30" s="23">
        <f>IF($F30=K$12,'5.5 Calc│Escalated capex'!$L30,IF($F30="incurred",'5.5 Calc│Escalated capex'!K30,0))</f>
        <v>0.10505290140221399</v>
      </c>
      <c r="L30" s="39">
        <f t="shared" si="0"/>
        <v>0.52526450701106997</v>
      </c>
      <c r="N30" s="10"/>
      <c r="O30" s="10"/>
      <c r="P30" s="10"/>
      <c r="Q30" s="10"/>
    </row>
    <row r="31" spans="1:17" x14ac:dyDescent="0.25">
      <c r="A31" s="7">
        <f>'5.0 Calc│Forecast Projects'!A31</f>
        <v>19</v>
      </c>
      <c r="B31" s="7" t="str">
        <f>'5.3 Calc│Forecast $2017'!B31</f>
        <v>VTS Safety Management Study aerial photography</v>
      </c>
      <c r="C31" s="27">
        <f>IF(B31="[Delete]",0,'5.3 Calc│Forecast $2017'!C31)</f>
        <v>227</v>
      </c>
      <c r="D31" s="7" t="str">
        <f>IF($L31&gt;0,IFERROR(VLOOKUP($A31,'3.0 Input│AMP'!$A$13:$F$959,COLUMN(D31)+1,FALSE),"Other"),"")</f>
        <v>Other</v>
      </c>
      <c r="E31" s="7" t="str">
        <f>IF($L31&gt;0,IFERROR(VLOOKUP($A31,'3.0 Input│AMP'!$A$13:$F$959,COLUMN(E31)+1,FALSE),"Non-System"),"")</f>
        <v>Replacement</v>
      </c>
      <c r="F31" s="6">
        <v>2019</v>
      </c>
      <c r="G31" s="23">
        <f>IF($F31=G$12,'5.5 Calc│Escalated capex'!$L31,IF($F31="incurred",'5.5 Calc│Escalated capex'!G31,0))</f>
        <v>0</v>
      </c>
      <c r="H31" s="23">
        <f>IF($F31=H$12,'5.5 Calc│Escalated capex'!$L31,IF($F31="incurred",'5.5 Calc│Escalated capex'!H31,0))</f>
        <v>0.17103950169741702</v>
      </c>
      <c r="I31" s="23">
        <f>IF($F31=I$12,'5.5 Calc│Escalated capex'!$L31,IF($F31="incurred",'5.5 Calc│Escalated capex'!I31,0))</f>
        <v>0</v>
      </c>
      <c r="J31" s="23">
        <f>IF($F31=J$12,'5.5 Calc│Escalated capex'!$L31,IF($F31="incurred",'5.5 Calc│Escalated capex'!J31,0))</f>
        <v>0</v>
      </c>
      <c r="K31" s="23">
        <f>IF($F31=K$12,'5.5 Calc│Escalated capex'!$L31,IF($F31="incurred",'5.5 Calc│Escalated capex'!K31,0))</f>
        <v>0</v>
      </c>
      <c r="L31" s="39">
        <f t="shared" si="0"/>
        <v>0.17103950169741702</v>
      </c>
      <c r="N31" s="10"/>
      <c r="O31" s="10"/>
      <c r="P31" s="10"/>
      <c r="Q31" s="10"/>
    </row>
    <row r="32" spans="1:17" x14ac:dyDescent="0.25">
      <c r="A32" s="7">
        <f>'5.0 Calc│Forecast Projects'!A32</f>
        <v>20</v>
      </c>
      <c r="B32" s="7" t="str">
        <f>'5.3 Calc│Forecast $2017'!B32</f>
        <v>BLP Safety Measures for High Consequence areas-(urban growth, fracture control)</v>
      </c>
      <c r="C32" s="27" t="str">
        <f>IF(B32="[Delete]",0,'5.3 Calc│Forecast $2017'!C32)</f>
        <v>230b</v>
      </c>
      <c r="D32" s="7" t="str">
        <f>IF($L32&gt;0,IFERROR(VLOOKUP($A32,'3.0 Input│AMP'!$A$13:$F$959,COLUMN(D32)+1,FALSE),"Other"),"")</f>
        <v>Pipelines</v>
      </c>
      <c r="E32" s="7" t="str">
        <f>IF($L32&gt;0,IFERROR(VLOOKUP($A32,'3.0 Input│AMP'!$A$13:$F$959,COLUMN(E32)+1,FALSE),"Non-System"),"")</f>
        <v>Replacement</v>
      </c>
      <c r="F32" s="6">
        <v>2019</v>
      </c>
      <c r="G32" s="23">
        <f>IF($F32=G$12,'5.5 Calc│Escalated capex'!$L32,IF($F32="incurred",'5.5 Calc│Escalated capex'!G32,0))</f>
        <v>0</v>
      </c>
      <c r="H32" s="23">
        <f>IF($F32=H$12,'5.5 Calc│Escalated capex'!$L32,IF($F32="incurred",'5.5 Calc│Escalated capex'!H32,0))</f>
        <v>4.5138763837638383</v>
      </c>
      <c r="I32" s="23">
        <f>IF($F32=I$12,'5.5 Calc│Escalated capex'!$L32,IF($F32="incurred",'5.5 Calc│Escalated capex'!I32,0))</f>
        <v>0</v>
      </c>
      <c r="J32" s="23">
        <f>IF($F32=J$12,'5.5 Calc│Escalated capex'!$L32,IF($F32="incurred",'5.5 Calc│Escalated capex'!J32,0))</f>
        <v>0</v>
      </c>
      <c r="K32" s="23">
        <f>IF($F32=K$12,'5.5 Calc│Escalated capex'!$L32,IF($F32="incurred",'5.5 Calc│Escalated capex'!K32,0))</f>
        <v>0</v>
      </c>
      <c r="L32" s="39">
        <f t="shared" si="0"/>
        <v>4.5138763837638383</v>
      </c>
      <c r="N32" s="10"/>
      <c r="O32" s="10"/>
      <c r="P32" s="10"/>
      <c r="Q32" s="10"/>
    </row>
    <row r="33" spans="1:17" x14ac:dyDescent="0.25">
      <c r="A33" s="7">
        <f>'5.0 Calc│Forecast Projects'!A33</f>
        <v>21</v>
      </c>
      <c r="B33" s="7" t="str">
        <f>'5.3 Calc│Forecast $2017'!B33</f>
        <v>WOP Safety Measures for High Consequence areas-(urban growth, fracture control)</v>
      </c>
      <c r="C33" s="27" t="str">
        <f>IF(B33="[Delete]",0,'5.3 Calc│Forecast $2017'!C33)</f>
        <v>230c</v>
      </c>
      <c r="D33" s="7" t="str">
        <f>IF($L33&gt;0,IFERROR(VLOOKUP($A33,'3.0 Input│AMP'!$A$13:$F$959,COLUMN(D33)+1,FALSE),"Other"),"")</f>
        <v>Pipelines</v>
      </c>
      <c r="E33" s="7" t="str">
        <f>IF($L33&gt;0,IFERROR(VLOOKUP($A33,'3.0 Input│AMP'!$A$13:$F$959,COLUMN(E33)+1,FALSE),"Non-System"),"")</f>
        <v>Replacement</v>
      </c>
      <c r="F33" s="6">
        <v>2019</v>
      </c>
      <c r="G33" s="23">
        <f>IF($F33=G$12,'5.5 Calc│Escalated capex'!$L33,IF($F33="incurred",'5.5 Calc│Escalated capex'!G33,0))</f>
        <v>0</v>
      </c>
      <c r="H33" s="23">
        <f>IF($F33=H$12,'5.5 Calc│Escalated capex'!$L33,IF($F33="incurred",'5.5 Calc│Escalated capex'!H33,0))</f>
        <v>1.1592619926199261</v>
      </c>
      <c r="I33" s="23">
        <f>IF($F33=I$12,'5.5 Calc│Escalated capex'!$L33,IF($F33="incurred",'5.5 Calc│Escalated capex'!I33,0))</f>
        <v>0</v>
      </c>
      <c r="J33" s="23">
        <f>IF($F33=J$12,'5.5 Calc│Escalated capex'!$L33,IF($F33="incurred",'5.5 Calc│Escalated capex'!J33,0))</f>
        <v>0</v>
      </c>
      <c r="K33" s="23">
        <f>IF($F33=K$12,'5.5 Calc│Escalated capex'!$L33,IF($F33="incurred",'5.5 Calc│Escalated capex'!K33,0))</f>
        <v>0</v>
      </c>
      <c r="L33" s="39">
        <f t="shared" si="0"/>
        <v>1.1592619926199261</v>
      </c>
      <c r="N33" s="10"/>
      <c r="O33" s="10"/>
      <c r="P33" s="10"/>
      <c r="Q33" s="10"/>
    </row>
    <row r="34" spans="1:17" x14ac:dyDescent="0.25">
      <c r="A34" s="7">
        <f>'5.0 Calc│Forecast Projects'!A34</f>
        <v>22</v>
      </c>
      <c r="B34" s="7" t="str">
        <f>'5.3 Calc│Forecast $2017'!B34</f>
        <v>ILP Safety Measures for High Consequence areas-(urban growth, fracture control)</v>
      </c>
      <c r="C34" s="27" t="str">
        <f>IF(B34="[Delete]",0,'5.3 Calc│Forecast $2017'!C34)</f>
        <v>230e</v>
      </c>
      <c r="D34" s="7" t="str">
        <f>IF($L34&gt;0,IFERROR(VLOOKUP($A34,'3.0 Input│AMP'!$A$13:$F$959,COLUMN(D34)+1,FALSE),"Other"),"")</f>
        <v>Pipelines</v>
      </c>
      <c r="E34" s="7" t="str">
        <f>IF($L34&gt;0,IFERROR(VLOOKUP($A34,'3.0 Input│AMP'!$A$13:$F$959,COLUMN(E34)+1,FALSE),"Non-System"),"")</f>
        <v>Replacement</v>
      </c>
      <c r="F34" s="6">
        <v>2019</v>
      </c>
      <c r="G34" s="23">
        <f>IF($F34=G$12,'5.5 Calc│Escalated capex'!$L34,IF($F34="incurred",'5.5 Calc│Escalated capex'!G34,0))</f>
        <v>0</v>
      </c>
      <c r="H34" s="23">
        <f>IF($F34=H$12,'5.5 Calc│Escalated capex'!$L34,IF($F34="incurred",'5.5 Calc│Escalated capex'!H34,0))</f>
        <v>5.6987994686346875E-2</v>
      </c>
      <c r="I34" s="23">
        <f>IF($F34=I$12,'5.5 Calc│Escalated capex'!$L34,IF($F34="incurred",'5.5 Calc│Escalated capex'!I34,0))</f>
        <v>0</v>
      </c>
      <c r="J34" s="23">
        <f>IF($F34=J$12,'5.5 Calc│Escalated capex'!$L34,IF($F34="incurred",'5.5 Calc│Escalated capex'!J34,0))</f>
        <v>0</v>
      </c>
      <c r="K34" s="23">
        <f>IF($F34=K$12,'5.5 Calc│Escalated capex'!$L34,IF($F34="incurred",'5.5 Calc│Escalated capex'!K34,0))</f>
        <v>0</v>
      </c>
      <c r="L34" s="39">
        <f t="shared" si="0"/>
        <v>5.6987994686346875E-2</v>
      </c>
      <c r="N34" s="10"/>
      <c r="O34" s="10"/>
      <c r="P34" s="10"/>
      <c r="Q34" s="10"/>
    </row>
    <row r="35" spans="1:17" x14ac:dyDescent="0.25">
      <c r="A35" s="7">
        <f>'5.0 Calc│Forecast Projects'!A35</f>
        <v>23</v>
      </c>
      <c r="B35" s="7" t="str">
        <f>'5.3 Calc│Forecast $2017'!B35</f>
        <v>Turbine Overhauls</v>
      </c>
      <c r="C35" s="27">
        <f>IF(B35="[Delete]",0,'5.3 Calc│Forecast $2017'!C35)</f>
        <v>235</v>
      </c>
      <c r="D35" s="7" t="str">
        <f>IF($L35&gt;0,IFERROR(VLOOKUP($A35,'3.0 Input│AMP'!$A$13:$F$959,COLUMN(D35)+1,FALSE),"Other"),"")</f>
        <v>Compressors</v>
      </c>
      <c r="E35" s="7" t="str">
        <f>IF($L35&gt;0,IFERROR(VLOOKUP($A35,'3.0 Input│AMP'!$A$13:$F$959,COLUMN(E35)+1,FALSE),"Non-System"),"")</f>
        <v>Replacement</v>
      </c>
      <c r="F35" s="6">
        <v>2022</v>
      </c>
      <c r="G35" s="23">
        <f>IF($F35=G$12,'5.5 Calc│Escalated capex'!$L35,IF($F35="incurred",'5.5 Calc│Escalated capex'!G35,0))</f>
        <v>0</v>
      </c>
      <c r="H35" s="23">
        <f>IF($F35=H$12,'5.5 Calc│Escalated capex'!$L35,IF($F35="incurred",'5.5 Calc│Escalated capex'!H35,0))</f>
        <v>0</v>
      </c>
      <c r="I35" s="23">
        <f>IF($F35=I$12,'5.5 Calc│Escalated capex'!$L35,IF($F35="incurred",'5.5 Calc│Escalated capex'!I35,0))</f>
        <v>0</v>
      </c>
      <c r="J35" s="23">
        <f>IF($F35=J$12,'5.5 Calc│Escalated capex'!$L35,IF($F35="incurred",'5.5 Calc│Escalated capex'!J35,0))</f>
        <v>0</v>
      </c>
      <c r="K35" s="23">
        <f>IF($F35=K$12,'5.5 Calc│Escalated capex'!$L35,IF($F35="incurred",'5.5 Calc│Escalated capex'!K35,0))</f>
        <v>4.760210034686347</v>
      </c>
      <c r="L35" s="39">
        <f t="shared" si="0"/>
        <v>4.760210034686347</v>
      </c>
      <c r="N35" s="10"/>
      <c r="O35" s="10"/>
      <c r="P35" s="10"/>
      <c r="Q35" s="10"/>
    </row>
    <row r="36" spans="1:17" x14ac:dyDescent="0.25">
      <c r="A36" s="7">
        <f>'5.0 Calc│Forecast Projects'!A36</f>
        <v>24</v>
      </c>
      <c r="B36" s="7" t="str">
        <f>'5.3 Calc│Forecast $2017'!B36</f>
        <v>Iona CS Automation replacement</v>
      </c>
      <c r="C36" s="27">
        <f>IF(B36="[Delete]",0,'5.3 Calc│Forecast $2017'!C36)</f>
        <v>236</v>
      </c>
      <c r="D36" s="7" t="str">
        <f>IF($L36&gt;0,IFERROR(VLOOKUP($A36,'3.0 Input│AMP'!$A$13:$F$959,COLUMN(D36)+1,FALSE),"Other"),"")</f>
        <v>Compressors</v>
      </c>
      <c r="E36" s="7" t="str">
        <f>IF($L36&gt;0,IFERROR(VLOOKUP($A36,'3.0 Input│AMP'!$A$13:$F$959,COLUMN(E36)+1,FALSE),"Non-System"),"")</f>
        <v>Replacement</v>
      </c>
      <c r="F36" s="6">
        <v>2020</v>
      </c>
      <c r="G36" s="23">
        <f>IF($F36=G$12,'5.5 Calc│Escalated capex'!$L36,IF($F36="incurred",'5.5 Calc│Escalated capex'!G36,0))</f>
        <v>0</v>
      </c>
      <c r="H36" s="23">
        <f>IF($F36=H$12,'5.5 Calc│Escalated capex'!$L36,IF($F36="incurred",'5.5 Calc│Escalated capex'!H36,0))</f>
        <v>0</v>
      </c>
      <c r="I36" s="23">
        <f>IF($F36=I$12,'5.5 Calc│Escalated capex'!$L36,IF($F36="incurred",'5.5 Calc│Escalated capex'!I36,0))</f>
        <v>1.2145458928782291</v>
      </c>
      <c r="J36" s="23">
        <f>IF($F36=J$12,'5.5 Calc│Escalated capex'!$L36,IF($F36="incurred",'5.5 Calc│Escalated capex'!J36,0))</f>
        <v>0</v>
      </c>
      <c r="K36" s="23">
        <f>IF($F36=K$12,'5.5 Calc│Escalated capex'!$L36,IF($F36="incurred",'5.5 Calc│Escalated capex'!K36,0))</f>
        <v>0</v>
      </c>
      <c r="L36" s="39">
        <f t="shared" si="0"/>
        <v>1.2145458928782291</v>
      </c>
      <c r="N36" s="10"/>
      <c r="O36" s="10"/>
      <c r="P36" s="10"/>
      <c r="Q36" s="10"/>
    </row>
    <row r="37" spans="1:17" x14ac:dyDescent="0.25">
      <c r="A37" s="7">
        <f>'5.0 Calc│Forecast Projects'!A37</f>
        <v>25</v>
      </c>
      <c r="B37" s="7" t="str">
        <f>'5.3 Calc│Forecast $2017'!B37</f>
        <v>GCS Control Room and Unit Enclosure 1,2,3&amp;4 Fire Suppression System</v>
      </c>
      <c r="C37" s="27" t="str">
        <f>IF(B37="[Delete]",0,'5.3 Calc│Forecast $2017'!C37)</f>
        <v>237a</v>
      </c>
      <c r="D37" s="7" t="str">
        <f>IF($L37&gt;0,IFERROR(VLOOKUP($A37,'3.0 Input│AMP'!$A$13:$F$959,COLUMN(D37)+1,FALSE),"Other"),"")</f>
        <v>Compressors</v>
      </c>
      <c r="E37" s="7" t="str">
        <f>IF($L37&gt;0,IFERROR(VLOOKUP($A37,'3.0 Input│AMP'!$A$13:$F$959,COLUMN(E37)+1,FALSE),"Non-System"),"")</f>
        <v>Replacement</v>
      </c>
      <c r="F37" s="6">
        <v>2018</v>
      </c>
      <c r="G37" s="23">
        <f>IF($F37=G$12,'5.5 Calc│Escalated capex'!$L37,IF($F37="incurred",'5.5 Calc│Escalated capex'!G37,0))</f>
        <v>0.27797337534188188</v>
      </c>
      <c r="H37" s="23">
        <f>IF($F37=H$12,'5.5 Calc│Escalated capex'!$L37,IF($F37="incurred",'5.5 Calc│Escalated capex'!H37,0))</f>
        <v>0</v>
      </c>
      <c r="I37" s="23">
        <f>IF($F37=I$12,'5.5 Calc│Escalated capex'!$L37,IF($F37="incurred",'5.5 Calc│Escalated capex'!I37,0))</f>
        <v>0</v>
      </c>
      <c r="J37" s="23">
        <f>IF($F37=J$12,'5.5 Calc│Escalated capex'!$L37,IF($F37="incurred",'5.5 Calc│Escalated capex'!J37,0))</f>
        <v>0</v>
      </c>
      <c r="K37" s="23">
        <f>IF($F37=K$12,'5.5 Calc│Escalated capex'!$L37,IF($F37="incurred",'5.5 Calc│Escalated capex'!K37,0))</f>
        <v>0</v>
      </c>
      <c r="L37" s="39">
        <f t="shared" si="0"/>
        <v>0.27797337534188188</v>
      </c>
      <c r="N37" s="10"/>
      <c r="O37" s="10"/>
      <c r="P37" s="10"/>
      <c r="Q37" s="10"/>
    </row>
    <row r="38" spans="1:17" x14ac:dyDescent="0.25">
      <c r="A38" s="7">
        <f>'5.0 Calc│Forecast Projects'!A38</f>
        <v>26</v>
      </c>
      <c r="B38" s="7" t="str">
        <f>'5.3 Calc│Forecast $2017'!B38</f>
        <v>BCS MCC Room Fire Suppression System</v>
      </c>
      <c r="C38" s="27" t="str">
        <f>IF(B38="[Delete]",0,'5.3 Calc│Forecast $2017'!C38)</f>
        <v>237b</v>
      </c>
      <c r="D38" s="7" t="str">
        <f>IF($L38&gt;0,IFERROR(VLOOKUP($A38,'3.0 Input│AMP'!$A$13:$F$959,COLUMN(D38)+1,FALSE),"Other"),"")</f>
        <v>Compressors</v>
      </c>
      <c r="E38" s="7" t="str">
        <f>IF($L38&gt;0,IFERROR(VLOOKUP($A38,'3.0 Input│AMP'!$A$13:$F$959,COLUMN(E38)+1,FALSE),"Non-System"),"")</f>
        <v>Replacement</v>
      </c>
      <c r="F38" s="6">
        <v>2020</v>
      </c>
      <c r="G38" s="23">
        <f>IF($F38=G$12,'5.5 Calc│Escalated capex'!$L38,IF($F38="incurred",'5.5 Calc│Escalated capex'!G38,0))</f>
        <v>0</v>
      </c>
      <c r="H38" s="23">
        <f>IF($F38=H$12,'5.5 Calc│Escalated capex'!$L38,IF($F38="incurred",'5.5 Calc│Escalated capex'!H38,0))</f>
        <v>0</v>
      </c>
      <c r="I38" s="23">
        <f>IF($F38=I$12,'5.5 Calc│Escalated capex'!$L38,IF($F38="incurred",'5.5 Calc│Escalated capex'!I38,0))</f>
        <v>0.27797337534188188</v>
      </c>
      <c r="J38" s="23">
        <f>IF($F38=J$12,'5.5 Calc│Escalated capex'!$L38,IF($F38="incurred",'5.5 Calc│Escalated capex'!J38,0))</f>
        <v>0</v>
      </c>
      <c r="K38" s="23">
        <f>IF($F38=K$12,'5.5 Calc│Escalated capex'!$L38,IF($F38="incurred",'5.5 Calc│Escalated capex'!K38,0))</f>
        <v>0</v>
      </c>
      <c r="L38" s="39">
        <f t="shared" si="0"/>
        <v>0.27797337534188188</v>
      </c>
      <c r="N38" s="10"/>
      <c r="O38" s="10"/>
      <c r="P38" s="10"/>
      <c r="Q38" s="10"/>
    </row>
    <row r="39" spans="1:17" x14ac:dyDescent="0.25">
      <c r="A39" s="7">
        <f>'5.0 Calc│Forecast Projects'!A39</f>
        <v>27</v>
      </c>
      <c r="B39" s="7" t="str">
        <f>'5.3 Calc│Forecast $2017'!B39</f>
        <v>Iona CS Control Room and Unit Enclosure Fire Suppression System</v>
      </c>
      <c r="C39" s="27" t="str">
        <f>IF(B39="[Delete]",0,'5.3 Calc│Forecast $2017'!C39)</f>
        <v>237d</v>
      </c>
      <c r="D39" s="7" t="str">
        <f>IF($L39&gt;0,IFERROR(VLOOKUP($A39,'3.0 Input│AMP'!$A$13:$F$959,COLUMN(D39)+1,FALSE),"Other"),"")</f>
        <v>Compressors</v>
      </c>
      <c r="E39" s="7" t="str">
        <f>IF($L39&gt;0,IFERROR(VLOOKUP($A39,'3.0 Input│AMP'!$A$13:$F$959,COLUMN(E39)+1,FALSE),"Non-System"),"")</f>
        <v>Replacement</v>
      </c>
      <c r="F39" s="6">
        <v>2021</v>
      </c>
      <c r="G39" s="23">
        <f>IF($F39=G$12,'5.5 Calc│Escalated capex'!$L39,IF($F39="incurred",'5.5 Calc│Escalated capex'!G39,0))</f>
        <v>0</v>
      </c>
      <c r="H39" s="23">
        <f>IF($F39=H$12,'5.5 Calc│Escalated capex'!$L39,IF($F39="incurred",'5.5 Calc│Escalated capex'!H39,0))</f>
        <v>0</v>
      </c>
      <c r="I39" s="23">
        <f>IF($F39=I$12,'5.5 Calc│Escalated capex'!$L39,IF($F39="incurred",'5.5 Calc│Escalated capex'!I39,0))</f>
        <v>0</v>
      </c>
      <c r="J39" s="23">
        <f>IF($F39=J$12,'5.5 Calc│Escalated capex'!$L39,IF($F39="incurred",'5.5 Calc│Escalated capex'!J39,0))</f>
        <v>0.27797337534188188</v>
      </c>
      <c r="K39" s="23">
        <f>IF($F39=K$12,'5.5 Calc│Escalated capex'!$L39,IF($F39="incurred",'5.5 Calc│Escalated capex'!K39,0))</f>
        <v>0</v>
      </c>
      <c r="L39" s="39">
        <f t="shared" si="0"/>
        <v>0.27797337534188188</v>
      </c>
      <c r="N39" s="10"/>
      <c r="O39" s="10"/>
      <c r="P39" s="10"/>
      <c r="Q39" s="10"/>
    </row>
    <row r="40" spans="1:17" x14ac:dyDescent="0.25">
      <c r="A40" s="7">
        <f>'5.0 Calc│Forecast Projects'!A40</f>
        <v>28</v>
      </c>
      <c r="B40" s="7" t="str">
        <f>'5.3 Calc│Forecast $2017'!B40</f>
        <v>Lara City Gate Control Hut Fire Suppression System</v>
      </c>
      <c r="C40" s="27" t="str">
        <f>IF(B40="[Delete]",0,'5.3 Calc│Forecast $2017'!C40)</f>
        <v>237e</v>
      </c>
      <c r="D40" s="7" t="str">
        <f>IF($L40&gt;0,IFERROR(VLOOKUP($A40,'3.0 Input│AMP'!$A$13:$F$959,COLUMN(D40)+1,FALSE),"Other"),"")</f>
        <v>City Gates &amp; Field Regs</v>
      </c>
      <c r="E40" s="7" t="str">
        <f>IF($L40&gt;0,IFERROR(VLOOKUP($A40,'3.0 Input│AMP'!$A$13:$F$959,COLUMN(E40)+1,FALSE),"Non-System"),"")</f>
        <v>Replacement</v>
      </c>
      <c r="F40" s="6">
        <v>2022</v>
      </c>
      <c r="G40" s="23">
        <f>IF($F40=G$12,'5.5 Calc│Escalated capex'!$L40,IF($F40="incurred",'5.5 Calc│Escalated capex'!G40,0))</f>
        <v>0</v>
      </c>
      <c r="H40" s="23">
        <f>IF($F40=H$12,'5.5 Calc│Escalated capex'!$L40,IF($F40="incurred",'5.5 Calc│Escalated capex'!H40,0))</f>
        <v>0</v>
      </c>
      <c r="I40" s="23">
        <f>IF($F40=I$12,'5.5 Calc│Escalated capex'!$L40,IF($F40="incurred",'5.5 Calc│Escalated capex'!I40,0))</f>
        <v>0</v>
      </c>
      <c r="J40" s="23">
        <f>IF($F40=J$12,'5.5 Calc│Escalated capex'!$L40,IF($F40="incurred",'5.5 Calc│Escalated capex'!J40,0))</f>
        <v>0</v>
      </c>
      <c r="K40" s="23">
        <f>IF($F40=K$12,'5.5 Calc│Escalated capex'!$L40,IF($F40="incurred",'5.5 Calc│Escalated capex'!K40,0))</f>
        <v>8.4877366516605157E-2</v>
      </c>
      <c r="L40" s="39">
        <f t="shared" si="0"/>
        <v>8.4877366516605157E-2</v>
      </c>
      <c r="N40" s="10"/>
      <c r="O40" s="10"/>
      <c r="P40" s="10"/>
      <c r="Q40" s="10"/>
    </row>
    <row r="41" spans="1:17" x14ac:dyDescent="0.25">
      <c r="A41" s="7">
        <f>'5.0 Calc│Forecast Projects'!A41</f>
        <v>29</v>
      </c>
      <c r="B41" s="7" t="str">
        <f>'5.3 Calc│Forecast $2017'!B41</f>
        <v>BCS Control Room Fire Suppression System</v>
      </c>
      <c r="C41" s="27" t="str">
        <f>IF(B41="[Delete]",0,'5.3 Calc│Forecast $2017'!C41)</f>
        <v>237f</v>
      </c>
      <c r="D41" s="7" t="str">
        <f>IF($L41&gt;0,IFERROR(VLOOKUP($A41,'3.0 Input│AMP'!$A$13:$F$959,COLUMN(D41)+1,FALSE),"Other"),"")</f>
        <v>Compressors</v>
      </c>
      <c r="E41" s="7" t="str">
        <f>IF($L41&gt;0,IFERROR(VLOOKUP($A41,'3.0 Input│AMP'!$A$13:$F$959,COLUMN(E41)+1,FALSE),"Non-System"),"")</f>
        <v>Non-System</v>
      </c>
      <c r="F41" s="6">
        <v>2022</v>
      </c>
      <c r="G41" s="23">
        <f>IF($F41=G$12,'5.5 Calc│Escalated capex'!$L41,IF($F41="incurred",'5.5 Calc│Escalated capex'!G41,0))</f>
        <v>0</v>
      </c>
      <c r="H41" s="23">
        <f>IF($F41=H$12,'5.5 Calc│Escalated capex'!$L41,IF($F41="incurred",'5.5 Calc│Escalated capex'!H41,0))</f>
        <v>0</v>
      </c>
      <c r="I41" s="23">
        <f>IF($F41=I$12,'5.5 Calc│Escalated capex'!$L41,IF($F41="incurred",'5.5 Calc│Escalated capex'!I41,0))</f>
        <v>0</v>
      </c>
      <c r="J41" s="23">
        <f>IF($F41=J$12,'5.5 Calc│Escalated capex'!$L41,IF($F41="incurred",'5.5 Calc│Escalated capex'!J41,0))</f>
        <v>0</v>
      </c>
      <c r="K41" s="23">
        <f>IF($F41=K$12,'5.5 Calc│Escalated capex'!$L41,IF($F41="incurred",'5.5 Calc│Escalated capex'!K41,0))</f>
        <v>8.4877366516605157E-2</v>
      </c>
      <c r="L41" s="39">
        <f t="shared" si="0"/>
        <v>8.4877366516605157E-2</v>
      </c>
      <c r="N41" s="10"/>
      <c r="O41" s="10"/>
      <c r="P41" s="10"/>
      <c r="Q41" s="10"/>
    </row>
    <row r="42" spans="1:17" x14ac:dyDescent="0.25">
      <c r="A42" s="7">
        <f>'5.0 Calc│Forecast Projects'!A42</f>
        <v>30</v>
      </c>
      <c r="B42" s="7" t="str">
        <f>'5.3 Calc│Forecast $2017'!B42</f>
        <v>Emergency- BA escape sets</v>
      </c>
      <c r="C42" s="27" t="str">
        <f>IF(B42="[Delete]",0,'5.3 Calc│Forecast $2017'!C42)</f>
        <v>239a</v>
      </c>
      <c r="D42" s="7" t="str">
        <f>IF($L42&gt;0,IFERROR(VLOOKUP($A42,'3.0 Input│AMP'!$A$13:$F$959,COLUMN(D42)+1,FALSE),"Other"),"")</f>
        <v>Other</v>
      </c>
      <c r="E42" s="7" t="str">
        <f>IF($L42&gt;0,IFERROR(VLOOKUP($A42,'3.0 Input│AMP'!$A$13:$F$959,COLUMN(E42)+1,FALSE),"Non-System"),"")</f>
        <v>Replacement</v>
      </c>
      <c r="F42" s="6">
        <v>2018</v>
      </c>
      <c r="G42" s="23">
        <f>IF($F42=G$12,'5.5 Calc│Escalated capex'!$L42,IF($F42="incurred",'5.5 Calc│Escalated capex'!G42,0))</f>
        <v>1.8297513992182077E-2</v>
      </c>
      <c r="H42" s="23">
        <f>IF($F42=H$12,'5.5 Calc│Escalated capex'!$L42,IF($F42="incurred",'5.5 Calc│Escalated capex'!H42,0))</f>
        <v>0</v>
      </c>
      <c r="I42" s="23">
        <f>IF($F42=I$12,'5.5 Calc│Escalated capex'!$L42,IF($F42="incurred",'5.5 Calc│Escalated capex'!I42,0))</f>
        <v>0</v>
      </c>
      <c r="J42" s="23">
        <f>IF($F42=J$12,'5.5 Calc│Escalated capex'!$L42,IF($F42="incurred",'5.5 Calc│Escalated capex'!J42,0))</f>
        <v>0</v>
      </c>
      <c r="K42" s="23">
        <f>IF($F42=K$12,'5.5 Calc│Escalated capex'!$L42,IF($F42="incurred",'5.5 Calc│Escalated capex'!K42,0))</f>
        <v>0</v>
      </c>
      <c r="L42" s="39">
        <f t="shared" si="0"/>
        <v>1.8297513992182077E-2</v>
      </c>
      <c r="N42" s="10"/>
      <c r="O42" s="10"/>
      <c r="P42" s="10"/>
      <c r="Q42" s="10"/>
    </row>
    <row r="43" spans="1:17" x14ac:dyDescent="0.25">
      <c r="A43" s="7">
        <f>'5.0 Calc│Forecast Projects'!A43</f>
        <v>31</v>
      </c>
      <c r="B43" s="7" t="str">
        <f>'5.3 Calc│Forecast $2017'!B43</f>
        <v>Emergency- Response Equipment</v>
      </c>
      <c r="C43" s="27" t="str">
        <f>IF(B43="[Delete]",0,'5.3 Calc│Forecast $2017'!C43)</f>
        <v>239b</v>
      </c>
      <c r="D43" s="7" t="str">
        <f>IF($L43&gt;0,IFERROR(VLOOKUP($A43,'3.0 Input│AMP'!$A$13:$F$959,COLUMN(D43)+1,FALSE),"Other"),"")</f>
        <v>Other</v>
      </c>
      <c r="E43" s="7" t="str">
        <f>IF($L43&gt;0,IFERROR(VLOOKUP($A43,'3.0 Input│AMP'!$A$13:$F$959,COLUMN(E43)+1,FALSE),"Non-System"),"")</f>
        <v>Replacement</v>
      </c>
      <c r="F43" s="6" t="s">
        <v>132</v>
      </c>
      <c r="G43" s="23">
        <f>IF($F43=G$12,'5.5 Calc│Escalated capex'!$L43,IF($F43="incurred",'5.5 Calc│Escalated capex'!G43,0))</f>
        <v>0.2668462116712158</v>
      </c>
      <c r="H43" s="23">
        <f>IF($F43=H$12,'5.5 Calc│Escalated capex'!$L43,IF($F43="incurred",'5.5 Calc│Escalated capex'!H43,0))</f>
        <v>0.2668462116712158</v>
      </c>
      <c r="I43" s="23">
        <f>IF($F43=I$12,'5.5 Calc│Escalated capex'!$L43,IF($F43="incurred",'5.5 Calc│Escalated capex'!I43,0))</f>
        <v>0.2668462116712158</v>
      </c>
      <c r="J43" s="23">
        <f>IF($F43=J$12,'5.5 Calc│Escalated capex'!$L43,IF($F43="incurred",'5.5 Calc│Escalated capex'!J43,0))</f>
        <v>0.2668462116712158</v>
      </c>
      <c r="K43" s="23">
        <f>IF($F43=K$12,'5.5 Calc│Escalated capex'!$L43,IF($F43="incurred",'5.5 Calc│Escalated capex'!K43,0))</f>
        <v>0.2668462116712158</v>
      </c>
      <c r="L43" s="39">
        <f t="shared" si="0"/>
        <v>1.334231058356079</v>
      </c>
      <c r="N43" s="10"/>
      <c r="O43" s="10"/>
      <c r="P43" s="10"/>
      <c r="Q43" s="10"/>
    </row>
    <row r="44" spans="1:17" x14ac:dyDescent="0.25">
      <c r="A44" s="7">
        <f>'5.0 Calc│Forecast Projects'!A44</f>
        <v>32</v>
      </c>
      <c r="B44" s="7" t="str">
        <f>'5.3 Calc│Forecast $2017'!B44</f>
        <v>Emergency- Spark Proof tools</v>
      </c>
      <c r="C44" s="27" t="str">
        <f>IF(B44="[Delete]",0,'5.3 Calc│Forecast $2017'!C44)</f>
        <v>239c</v>
      </c>
      <c r="D44" s="7" t="str">
        <f>IF($L44&gt;0,IFERROR(VLOOKUP($A44,'3.0 Input│AMP'!$A$13:$F$959,COLUMN(D44)+1,FALSE),"Other"),"")</f>
        <v>Other</v>
      </c>
      <c r="E44" s="7" t="str">
        <f>IF($L44&gt;0,IFERROR(VLOOKUP($A44,'3.0 Input│AMP'!$A$13:$F$959,COLUMN(E44)+1,FALSE),"Non-System"),"")</f>
        <v>Replacement</v>
      </c>
      <c r="F44" s="6" t="s">
        <v>132</v>
      </c>
      <c r="G44" s="23">
        <f>IF($F44=G$12,'5.5 Calc│Escalated capex'!$L44,IF($F44="incurred",'5.5 Calc│Escalated capex'!G44,0))</f>
        <v>1.865465240332467E-3</v>
      </c>
      <c r="H44" s="23">
        <f>IF($F44=H$12,'5.5 Calc│Escalated capex'!$L44,IF($F44="incurred",'5.5 Calc│Escalated capex'!H44,0))</f>
        <v>1.865465240332467E-3</v>
      </c>
      <c r="I44" s="23">
        <f>IF($F44=I$12,'5.5 Calc│Escalated capex'!$L44,IF($F44="incurred",'5.5 Calc│Escalated capex'!I44,0))</f>
        <v>1.865465240332467E-3</v>
      </c>
      <c r="J44" s="23">
        <f>IF($F44=J$12,'5.5 Calc│Escalated capex'!$L44,IF($F44="incurred",'5.5 Calc│Escalated capex'!J44,0))</f>
        <v>1.865465240332467E-3</v>
      </c>
      <c r="K44" s="23">
        <f>IF($F44=K$12,'5.5 Calc│Escalated capex'!$L44,IF($F44="incurred",'5.5 Calc│Escalated capex'!K44,0))</f>
        <v>1.865465240332467E-3</v>
      </c>
      <c r="L44" s="39">
        <f t="shared" si="0"/>
        <v>9.3273262016623348E-3</v>
      </c>
      <c r="N44" s="10"/>
      <c r="O44" s="10"/>
      <c r="P44" s="10"/>
      <c r="Q44" s="10"/>
    </row>
    <row r="45" spans="1:17" x14ac:dyDescent="0.25">
      <c r="A45" s="7">
        <f>'5.0 Calc│Forecast Projects'!A45</f>
        <v>33</v>
      </c>
      <c r="B45" s="7" t="str">
        <f>'5.3 Calc│Forecast $2017'!B45</f>
        <v>Emergency - fully equipped caravan</v>
      </c>
      <c r="C45" s="27" t="str">
        <f>IF(B45="[Delete]",0,'5.3 Calc│Forecast $2017'!C45)</f>
        <v>239d</v>
      </c>
      <c r="D45" s="7" t="str">
        <f>IF($L45&gt;0,IFERROR(VLOOKUP($A45,'3.0 Input│AMP'!$A$13:$F$959,COLUMN(D45)+1,FALSE),"Other"),"")</f>
        <v>Other</v>
      </c>
      <c r="E45" s="7" t="str">
        <f>IF($L45&gt;0,IFERROR(VLOOKUP($A45,'3.0 Input│AMP'!$A$13:$F$959,COLUMN(E45)+1,FALSE),"Non-System"),"")</f>
        <v>Replacement</v>
      </c>
      <c r="F45" s="6">
        <v>2020</v>
      </c>
      <c r="G45" s="23">
        <f>IF($F45=G$12,'5.5 Calc│Escalated capex'!$L45,IF($F45="incurred",'5.5 Calc│Escalated capex'!G45,0))</f>
        <v>0</v>
      </c>
      <c r="H45" s="23">
        <f>IF($F45=H$12,'5.5 Calc│Escalated capex'!$L45,IF($F45="incurred",'5.5 Calc│Escalated capex'!H45,0))</f>
        <v>0</v>
      </c>
      <c r="I45" s="23">
        <f>IF($F45=I$12,'5.5 Calc│Escalated capex'!$L45,IF($F45="incurred",'5.5 Calc│Escalated capex'!I45,0))</f>
        <v>0.10343513845738181</v>
      </c>
      <c r="J45" s="23">
        <f>IF($F45=J$12,'5.5 Calc│Escalated capex'!$L45,IF($F45="incurred",'5.5 Calc│Escalated capex'!J45,0))</f>
        <v>0</v>
      </c>
      <c r="K45" s="23">
        <f>IF($F45=K$12,'5.5 Calc│Escalated capex'!$L45,IF($F45="incurred",'5.5 Calc│Escalated capex'!K45,0))</f>
        <v>0</v>
      </c>
      <c r="L45" s="39">
        <f t="shared" si="0"/>
        <v>0.10343513845738181</v>
      </c>
      <c r="N45" s="10"/>
      <c r="O45" s="10"/>
      <c r="P45" s="10"/>
      <c r="Q45" s="10"/>
    </row>
    <row r="46" spans="1:17" x14ac:dyDescent="0.25">
      <c r="A46" s="7">
        <f>'5.0 Calc│Forecast Projects'!A46</f>
        <v>34</v>
      </c>
      <c r="B46" s="7" t="str">
        <f>'5.3 Calc│Forecast $2017'!B46</f>
        <v>Emergency diesel fuel storage</v>
      </c>
      <c r="C46" s="27" t="str">
        <f>IF(B46="[Delete]",0,'5.3 Calc│Forecast $2017'!C46)</f>
        <v>239e</v>
      </c>
      <c r="D46" s="7" t="str">
        <f>IF($L46&gt;0,IFERROR(VLOOKUP($A46,'3.0 Input│AMP'!$A$13:$F$959,COLUMN(D46)+1,FALSE),"Other"),"")</f>
        <v>Other</v>
      </c>
      <c r="E46" s="7" t="str">
        <f>IF($L46&gt;0,IFERROR(VLOOKUP($A46,'3.0 Input│AMP'!$A$13:$F$959,COLUMN(E46)+1,FALSE),"Non-System"),"")</f>
        <v>Replacement</v>
      </c>
      <c r="F46" s="6">
        <v>2021</v>
      </c>
      <c r="G46" s="23">
        <f>IF($F46=G$12,'5.5 Calc│Escalated capex'!$L46,IF($F46="incurred",'5.5 Calc│Escalated capex'!G46,0))</f>
        <v>0</v>
      </c>
      <c r="H46" s="23">
        <f>IF($F46=H$12,'5.5 Calc│Escalated capex'!$L46,IF($F46="incurred",'5.5 Calc│Escalated capex'!H46,0))</f>
        <v>0</v>
      </c>
      <c r="I46" s="23">
        <f>IF($F46=I$12,'5.5 Calc│Escalated capex'!$L46,IF($F46="incurred",'5.5 Calc│Escalated capex'!I46,0))</f>
        <v>0</v>
      </c>
      <c r="J46" s="23">
        <f>IF($F46=J$12,'5.5 Calc│Escalated capex'!$L46,IF($F46="incurred",'5.5 Calc│Escalated capex'!J46,0))</f>
        <v>0.11803731308203688</v>
      </c>
      <c r="K46" s="23">
        <f>IF($F46=K$12,'5.5 Calc│Escalated capex'!$L46,IF($F46="incurred",'5.5 Calc│Escalated capex'!K46,0))</f>
        <v>0</v>
      </c>
      <c r="L46" s="39">
        <f t="shared" si="0"/>
        <v>0.11803731308203688</v>
      </c>
      <c r="N46" s="10"/>
      <c r="O46" s="10"/>
      <c r="P46" s="10"/>
      <c r="Q46" s="10"/>
    </row>
    <row r="47" spans="1:17" x14ac:dyDescent="0.25">
      <c r="A47" s="7">
        <f>'5.0 Calc│Forecast Projects'!A47</f>
        <v>35</v>
      </c>
      <c r="B47" s="7" t="str">
        <f>'5.3 Calc│Forecast $2017'!B47</f>
        <v>Vent stack for CL600 &amp; 900 pipeline</v>
      </c>
      <c r="C47" s="27">
        <f>IF(B47="[Delete]",0,'5.3 Calc│Forecast $2017'!C47)</f>
        <v>240</v>
      </c>
      <c r="D47" s="7" t="str">
        <f>IF($L47&gt;0,IFERROR(VLOOKUP($A47,'3.0 Input│AMP'!$A$13:$F$959,COLUMN(D47)+1,FALSE),"Other"),"")</f>
        <v>Pipelines</v>
      </c>
      <c r="E47" s="7" t="str">
        <f>IF($L47&gt;0,IFERROR(VLOOKUP($A47,'3.0 Input│AMP'!$A$13:$F$959,COLUMN(E47)+1,FALSE),"Non-System"),"")</f>
        <v>Replacement</v>
      </c>
      <c r="F47" s="6">
        <v>2018</v>
      </c>
      <c r="G47" s="23">
        <f>IF($F47=G$12,'5.5 Calc│Escalated capex'!$L47,IF($F47="incurred",'5.5 Calc│Escalated capex'!G47,0))</f>
        <v>0.21771337682656822</v>
      </c>
      <c r="H47" s="23">
        <f>IF($F47=H$12,'5.5 Calc│Escalated capex'!$L47,IF($F47="incurred",'5.5 Calc│Escalated capex'!H47,0))</f>
        <v>0</v>
      </c>
      <c r="I47" s="23">
        <f>IF($F47=I$12,'5.5 Calc│Escalated capex'!$L47,IF($F47="incurred",'5.5 Calc│Escalated capex'!I47,0))</f>
        <v>0</v>
      </c>
      <c r="J47" s="23">
        <f>IF($F47=J$12,'5.5 Calc│Escalated capex'!$L47,IF($F47="incurred",'5.5 Calc│Escalated capex'!J47,0))</f>
        <v>0</v>
      </c>
      <c r="K47" s="23">
        <f>IF($F47=K$12,'5.5 Calc│Escalated capex'!$L47,IF($F47="incurred",'5.5 Calc│Escalated capex'!K47,0))</f>
        <v>0</v>
      </c>
      <c r="L47" s="39">
        <f t="shared" si="0"/>
        <v>0.21771337682656822</v>
      </c>
      <c r="N47" s="10"/>
      <c r="O47" s="10"/>
      <c r="P47" s="10"/>
      <c r="Q47" s="10"/>
    </row>
    <row r="48" spans="1:17" x14ac:dyDescent="0.25">
      <c r="A48" s="7">
        <f>'5.0 Calc│Forecast Projects'!A48</f>
        <v>36</v>
      </c>
      <c r="B48" s="7" t="str">
        <f>'5.3 Calc│Forecast $2017'!B48</f>
        <v>Remote CP/critical drainage bond monitoring</v>
      </c>
      <c r="C48" s="27">
        <f>IF(B48="[Delete]",0,'5.3 Calc│Forecast $2017'!C48)</f>
        <v>241</v>
      </c>
      <c r="D48" s="7" t="str">
        <f>IF($L48&gt;0,IFERROR(VLOOKUP($A48,'3.0 Input│AMP'!$A$13:$F$959,COLUMN(D48)+1,FALSE),"Other"),"")</f>
        <v>Other</v>
      </c>
      <c r="E48" s="7" t="str">
        <f>IF($L48&gt;0,IFERROR(VLOOKUP($A48,'3.0 Input│AMP'!$A$13:$F$959,COLUMN(E48)+1,FALSE),"Non-System"),"")</f>
        <v>Replacement</v>
      </c>
      <c r="F48" s="6" t="s">
        <v>132</v>
      </c>
      <c r="G48" s="23">
        <f>IF($F48=G$12,'5.5 Calc│Escalated capex'!$L48,IF($F48="incurred",'5.5 Calc│Escalated capex'!G48,0))</f>
        <v>0.59314237884378851</v>
      </c>
      <c r="H48" s="23">
        <f>IF($F48=H$12,'5.5 Calc│Escalated capex'!$L48,IF($F48="incurred",'5.5 Calc│Escalated capex'!H48,0))</f>
        <v>6.2575881303813058E-2</v>
      </c>
      <c r="I48" s="23">
        <f>IF($F48=I$12,'5.5 Calc│Escalated capex'!$L48,IF($F48="incurred",'5.5 Calc│Escalated capex'!I48,0))</f>
        <v>6.2575881303813058E-2</v>
      </c>
      <c r="J48" s="23">
        <f>IF($F48=J$12,'5.5 Calc│Escalated capex'!$L48,IF($F48="incurred",'5.5 Calc│Escalated capex'!J48,0))</f>
        <v>6.2575881303813058E-2</v>
      </c>
      <c r="K48" s="23">
        <f>IF($F48=K$12,'5.5 Calc│Escalated capex'!$L48,IF($F48="incurred",'5.5 Calc│Escalated capex'!K48,0))</f>
        <v>6.2575881303813058E-2</v>
      </c>
      <c r="L48" s="39">
        <f t="shared" si="0"/>
        <v>0.84344590405904085</v>
      </c>
      <c r="N48" s="10"/>
      <c r="O48" s="10"/>
      <c r="P48" s="10"/>
      <c r="Q48" s="10"/>
    </row>
    <row r="49" spans="1:17" x14ac:dyDescent="0.25">
      <c r="A49" s="7">
        <f>'5.0 Calc│Forecast Projects'!A49</f>
        <v>37</v>
      </c>
      <c r="B49" s="7" t="str">
        <f>'5.3 Calc│Forecast $2017'!B49</f>
        <v>BCG Un-regulated Bypass Upgrade</v>
      </c>
      <c r="C49" s="27">
        <f>IF(B49="[Delete]",0,'5.3 Calc│Forecast $2017'!C49)</f>
        <v>242</v>
      </c>
      <c r="D49" s="7" t="str">
        <f>IF($L49&gt;0,IFERROR(VLOOKUP($A49,'3.0 Input│AMP'!$A$13:$F$959,COLUMN(D49)+1,FALSE),"Other"),"")</f>
        <v>City Gates &amp; Field Regs</v>
      </c>
      <c r="E49" s="7" t="str">
        <f>IF($L49&gt;0,IFERROR(VLOOKUP($A49,'3.0 Input│AMP'!$A$13:$F$959,COLUMN(E49)+1,FALSE),"Non-System"),"")</f>
        <v>Replacement</v>
      </c>
      <c r="F49" s="6">
        <v>2020</v>
      </c>
      <c r="G49" s="23">
        <f>IF($F49=G$12,'5.5 Calc│Escalated capex'!$L49,IF($F49="incurred",'5.5 Calc│Escalated capex'!G49,0))</f>
        <v>0</v>
      </c>
      <c r="H49" s="23">
        <f>IF($F49=H$12,'5.5 Calc│Escalated capex'!$L49,IF($F49="incurred",'5.5 Calc│Escalated capex'!H49,0))</f>
        <v>0</v>
      </c>
      <c r="I49" s="23">
        <f>IF($F49=I$12,'5.5 Calc│Escalated capex'!$L49,IF($F49="incurred",'5.5 Calc│Escalated capex'!I49,0))</f>
        <v>0.35434730745387455</v>
      </c>
      <c r="J49" s="23">
        <f>IF($F49=J$12,'5.5 Calc│Escalated capex'!$L49,IF($F49="incurred",'5.5 Calc│Escalated capex'!J49,0))</f>
        <v>0</v>
      </c>
      <c r="K49" s="23">
        <f>IF($F49=K$12,'5.5 Calc│Escalated capex'!$L49,IF($F49="incurred",'5.5 Calc│Escalated capex'!K49,0))</f>
        <v>0</v>
      </c>
      <c r="L49" s="39">
        <f t="shared" si="0"/>
        <v>0.35434730745387455</v>
      </c>
      <c r="N49" s="10"/>
      <c r="O49" s="10"/>
      <c r="P49" s="10"/>
      <c r="Q49" s="10"/>
    </row>
    <row r="50" spans="1:17" x14ac:dyDescent="0.25">
      <c r="A50" s="7">
        <f>'5.0 Calc│Forecast Projects'!A50</f>
        <v>38</v>
      </c>
      <c r="B50" s="7" t="str">
        <f>'5.3 Calc│Forecast $2017'!B50</f>
        <v>Security - Physical</v>
      </c>
      <c r="C50" s="27">
        <f>IF(B50="[Delete]",0,'5.3 Calc│Forecast $2017'!C50)</f>
        <v>243</v>
      </c>
      <c r="D50" s="7" t="str">
        <f>IF($L50&gt;0,IFERROR(VLOOKUP($A50,'3.0 Input│AMP'!$A$13:$F$959,COLUMN(D50)+1,FALSE),"Other"),"")</f>
        <v>Buildings</v>
      </c>
      <c r="E50" s="7" t="str">
        <f>IF($L50&gt;0,IFERROR(VLOOKUP($A50,'3.0 Input│AMP'!$A$13:$F$959,COLUMN(E50)+1,FALSE),"Non-System"),"")</f>
        <v>Non-System</v>
      </c>
      <c r="F50" s="6" t="s">
        <v>132</v>
      </c>
      <c r="G50" s="23">
        <f>IF($F50=G$12,'5.5 Calc│Escalated capex'!$L50,IF($F50="incurred",'5.5 Calc│Escalated capex'!G50,0))</f>
        <v>0.35019314291566672</v>
      </c>
      <c r="H50" s="23">
        <f>IF($F50=H$12,'5.5 Calc│Escalated capex'!$L50,IF($F50="incurred",'5.5 Calc│Escalated capex'!H50,0))</f>
        <v>0.35019314291566672</v>
      </c>
      <c r="I50" s="23">
        <f>IF($F50=I$12,'5.5 Calc│Escalated capex'!$L50,IF($F50="incurred",'5.5 Calc│Escalated capex'!I50,0))</f>
        <v>0.35019314291566672</v>
      </c>
      <c r="J50" s="23">
        <f>IF($F50=J$12,'5.5 Calc│Escalated capex'!$L50,IF($F50="incurred",'5.5 Calc│Escalated capex'!J50,0))</f>
        <v>0.35019314291566672</v>
      </c>
      <c r="K50" s="23">
        <f>IF($F50=K$12,'5.5 Calc│Escalated capex'!$L50,IF($F50="incurred",'5.5 Calc│Escalated capex'!K50,0))</f>
        <v>0.35019314291566672</v>
      </c>
      <c r="L50" s="39">
        <f t="shared" si="0"/>
        <v>1.7509657145783337</v>
      </c>
      <c r="N50" s="10"/>
      <c r="O50" s="10"/>
      <c r="P50" s="10"/>
      <c r="Q50" s="10"/>
    </row>
    <row r="51" spans="1:17" x14ac:dyDescent="0.25">
      <c r="A51" s="7">
        <f>'5.0 Calc│Forecast Projects'!A51</f>
        <v>39</v>
      </c>
      <c r="B51" s="7" t="str">
        <f>'5.3 Calc│Forecast $2017'!B51</f>
        <v>CP - Cathodic Protection Replacement</v>
      </c>
      <c r="C51" s="27">
        <f>IF(B51="[Delete]",0,'5.3 Calc│Forecast $2017'!C51)</f>
        <v>244</v>
      </c>
      <c r="D51" s="7" t="str">
        <f>IF($L51&gt;0,IFERROR(VLOOKUP($A51,'3.0 Input│AMP'!$A$13:$F$959,COLUMN(D51)+1,FALSE),"Other"),"")</f>
        <v>Other</v>
      </c>
      <c r="E51" s="7" t="str">
        <f>IF($L51&gt;0,IFERROR(VLOOKUP($A51,'3.0 Input│AMP'!$A$13:$F$959,COLUMN(E51)+1,FALSE),"Non-System"),"")</f>
        <v>Replacement</v>
      </c>
      <c r="F51" s="6" t="s">
        <v>132</v>
      </c>
      <c r="G51" s="23">
        <f>IF($F51=G$12,'5.5 Calc│Escalated capex'!$L51,IF($F51="incurred",'5.5 Calc│Escalated capex'!G51,0))</f>
        <v>0.2406135044723248</v>
      </c>
      <c r="H51" s="23">
        <f>IF($F51=H$12,'5.5 Calc│Escalated capex'!$L51,IF($F51="incurred",'5.5 Calc│Escalated capex'!H51,0))</f>
        <v>0.2406135044723248</v>
      </c>
      <c r="I51" s="23">
        <f>IF($F51=I$12,'5.5 Calc│Escalated capex'!$L51,IF($F51="incurred",'5.5 Calc│Escalated capex'!I51,0))</f>
        <v>0.2406135044723248</v>
      </c>
      <c r="J51" s="23">
        <f>IF($F51=J$12,'5.5 Calc│Escalated capex'!$L51,IF($F51="incurred",'5.5 Calc│Escalated capex'!J51,0))</f>
        <v>0.2406135044723248</v>
      </c>
      <c r="K51" s="23">
        <f>IF($F51=K$12,'5.5 Calc│Escalated capex'!$L51,IF($F51="incurred",'5.5 Calc│Escalated capex'!K51,0))</f>
        <v>0.2406135044723248</v>
      </c>
      <c r="L51" s="39">
        <f t="shared" si="0"/>
        <v>1.2030675223616241</v>
      </c>
      <c r="N51" s="10"/>
      <c r="O51" s="10"/>
      <c r="P51" s="10"/>
      <c r="Q51" s="10"/>
    </row>
    <row r="52" spans="1:17" x14ac:dyDescent="0.25">
      <c r="A52" s="7">
        <f>'5.0 Calc│Forecast Projects'!A52</f>
        <v>40</v>
      </c>
      <c r="B52" s="7" t="str">
        <f>'5.3 Calc│Forecast $2017'!B52</f>
        <v>Equipment - Gas Detectors</v>
      </c>
      <c r="C52" s="27">
        <f>IF(B52="[Delete]",0,'5.3 Calc│Forecast $2017'!C52)</f>
        <v>245</v>
      </c>
      <c r="D52" s="7" t="str">
        <f>IF($L52&gt;0,IFERROR(VLOOKUP($A52,'3.0 Input│AMP'!$A$13:$F$959,COLUMN(D52)+1,FALSE),"Other"),"")</f>
        <v>Other</v>
      </c>
      <c r="E52" s="7" t="str">
        <f>IF($L52&gt;0,IFERROR(VLOOKUP($A52,'3.0 Input│AMP'!$A$13:$F$959,COLUMN(E52)+1,FALSE),"Non-System"),"")</f>
        <v>Non-System</v>
      </c>
      <c r="F52" s="6">
        <v>2021</v>
      </c>
      <c r="G52" s="23">
        <f>IF($F52=G$12,'5.5 Calc│Escalated capex'!$L52,IF($F52="incurred",'5.5 Calc│Escalated capex'!G52,0))</f>
        <v>0</v>
      </c>
      <c r="H52" s="23">
        <f>IF($F52=H$12,'5.5 Calc│Escalated capex'!$L52,IF($F52="incurred",'5.5 Calc│Escalated capex'!H52,0))</f>
        <v>0</v>
      </c>
      <c r="I52" s="23">
        <f>IF($F52=I$12,'5.5 Calc│Escalated capex'!$L52,IF($F52="incurred",'5.5 Calc│Escalated capex'!I52,0))</f>
        <v>0</v>
      </c>
      <c r="J52" s="23">
        <f>IF($F52=J$12,'5.5 Calc│Escalated capex'!$L52,IF($F52="incurred",'5.5 Calc│Escalated capex'!J52,0))</f>
        <v>4.7940615756899348E-2</v>
      </c>
      <c r="K52" s="23">
        <f>IF($F52=K$12,'5.5 Calc│Escalated capex'!$L52,IF($F52="incurred",'5.5 Calc│Escalated capex'!K52,0))</f>
        <v>0</v>
      </c>
      <c r="L52" s="39">
        <f t="shared" si="0"/>
        <v>4.7940615756899348E-2</v>
      </c>
      <c r="N52" s="10"/>
      <c r="O52" s="10"/>
      <c r="P52" s="10"/>
      <c r="Q52" s="10"/>
    </row>
    <row r="53" spans="1:17" x14ac:dyDescent="0.25">
      <c r="A53" s="7">
        <f>'5.0 Calc│Forecast Projects'!A53</f>
        <v>41</v>
      </c>
      <c r="B53" s="7" t="str">
        <f>'5.3 Calc│Forecast $2017'!B53</f>
        <v>Regulator Upgrade - Lara pneumatic control system upgrade</v>
      </c>
      <c r="C53" s="27">
        <f>IF(B53="[Delete]",0,'5.3 Calc│Forecast $2017'!C53)</f>
        <v>247</v>
      </c>
      <c r="D53" s="7" t="str">
        <f>IF($L53&gt;0,IFERROR(VLOOKUP($A53,'3.0 Input│AMP'!$A$13:$F$959,COLUMN(D53)+1,FALSE),"Other"),"")</f>
        <v>City Gates &amp; Field Regs</v>
      </c>
      <c r="E53" s="7" t="str">
        <f>IF($L53&gt;0,IFERROR(VLOOKUP($A53,'3.0 Input│AMP'!$A$13:$F$959,COLUMN(E53)+1,FALSE),"Non-System"),"")</f>
        <v>Replacement</v>
      </c>
      <c r="F53" s="6">
        <v>2019</v>
      </c>
      <c r="G53" s="23">
        <f>IF($F53=G$12,'5.5 Calc│Escalated capex'!$L53,IF($F53="incurred",'5.5 Calc│Escalated capex'!G53,0))</f>
        <v>0</v>
      </c>
      <c r="H53" s="23">
        <f>IF($F53=H$12,'5.5 Calc│Escalated capex'!$L53,IF($F53="incurred",'5.5 Calc│Escalated capex'!H53,0))</f>
        <v>0.64096609926199255</v>
      </c>
      <c r="I53" s="23">
        <f>IF($F53=I$12,'5.5 Calc│Escalated capex'!$L53,IF($F53="incurred",'5.5 Calc│Escalated capex'!I53,0))</f>
        <v>0</v>
      </c>
      <c r="J53" s="23">
        <f>IF($F53=J$12,'5.5 Calc│Escalated capex'!$L53,IF($F53="incurred",'5.5 Calc│Escalated capex'!J53,0))</f>
        <v>0</v>
      </c>
      <c r="K53" s="23">
        <f>IF($F53=K$12,'5.5 Calc│Escalated capex'!$L53,IF($F53="incurred",'5.5 Calc│Escalated capex'!K53,0))</f>
        <v>0</v>
      </c>
      <c r="L53" s="39">
        <f t="shared" si="0"/>
        <v>0.64096609926199255</v>
      </c>
      <c r="N53" s="10"/>
      <c r="O53" s="10"/>
      <c r="P53" s="10"/>
      <c r="Q53" s="10"/>
    </row>
    <row r="54" spans="1:17" x14ac:dyDescent="0.25">
      <c r="A54" s="7">
        <f>'5.0 Calc│Forecast Projects'!A54</f>
        <v>42</v>
      </c>
      <c r="B54" s="7" t="str">
        <f>'5.3 Calc│Forecast $2017'!B54</f>
        <v xml:space="preserve">Hazardous Area Rectification </v>
      </c>
      <c r="C54" s="27">
        <f>IF(B54="[Delete]",0,'5.3 Calc│Forecast $2017'!C54)</f>
        <v>249</v>
      </c>
      <c r="D54" s="7" t="str">
        <f>IF($L54&gt;0,IFERROR(VLOOKUP($A54,'3.0 Input│AMP'!$A$13:$F$959,COLUMN(D54)+1,FALSE),"Other"),"")</f>
        <v>Other</v>
      </c>
      <c r="E54" s="7" t="str">
        <f>IF($L54&gt;0,IFERROR(VLOOKUP($A54,'3.0 Input│AMP'!$A$13:$F$959,COLUMN(E54)+1,FALSE),"Non-System"),"")</f>
        <v>Replacement</v>
      </c>
      <c r="F54" s="6" t="s">
        <v>132</v>
      </c>
      <c r="G54" s="23">
        <f>IF($F54=G$12,'5.5 Calc│Escalated capex'!$L54,IF($F54="incurred",'5.5 Calc│Escalated capex'!G54,0))</f>
        <v>0.18423985239852403</v>
      </c>
      <c r="H54" s="23">
        <f>IF($F54=H$12,'5.5 Calc│Escalated capex'!$L54,IF($F54="incurred",'5.5 Calc│Escalated capex'!H54,0))</f>
        <v>0.18423985239852403</v>
      </c>
      <c r="I54" s="23">
        <f>IF($F54=I$12,'5.5 Calc│Escalated capex'!$L54,IF($F54="incurred",'5.5 Calc│Escalated capex'!I54,0))</f>
        <v>0.18423985239852403</v>
      </c>
      <c r="J54" s="23">
        <f>IF($F54=J$12,'5.5 Calc│Escalated capex'!$L54,IF($F54="incurred",'5.5 Calc│Escalated capex'!J54,0))</f>
        <v>0.18423985239852403</v>
      </c>
      <c r="K54" s="23">
        <f>IF($F54=K$12,'5.5 Calc│Escalated capex'!$L54,IF($F54="incurred",'5.5 Calc│Escalated capex'!K54,0))</f>
        <v>0.18423985239852403</v>
      </c>
      <c r="L54" s="39">
        <f t="shared" si="0"/>
        <v>0.92119926199262014</v>
      </c>
      <c r="N54" s="10"/>
      <c r="O54" s="10"/>
      <c r="P54" s="10"/>
      <c r="Q54" s="10"/>
    </row>
    <row r="55" spans="1:17" x14ac:dyDescent="0.25">
      <c r="A55" s="7">
        <f>'5.0 Calc│Forecast Projects'!A55</f>
        <v>43</v>
      </c>
      <c r="B55" s="7" t="str">
        <f>'5.3 Calc│Forecast $2017'!B55</f>
        <v>Actuate MLV's in T1 areas</v>
      </c>
      <c r="C55" s="27">
        <f>IF(B55="[Delete]",0,'5.3 Calc│Forecast $2017'!C55)</f>
        <v>250</v>
      </c>
      <c r="D55" s="7" t="str">
        <f>IF($L55&gt;0,IFERROR(VLOOKUP($A55,'3.0 Input│AMP'!$A$13:$F$959,COLUMN(D55)+1,FALSE),"Other"),"")</f>
        <v>Pipelines</v>
      </c>
      <c r="E55" s="7" t="str">
        <f>IF($L55&gt;0,IFERROR(VLOOKUP($A55,'3.0 Input│AMP'!$A$13:$F$959,COLUMN(E55)+1,FALSE),"Non-System"),"")</f>
        <v>Replacement</v>
      </c>
      <c r="F55" s="6">
        <v>2019</v>
      </c>
      <c r="G55" s="23">
        <f>IF($F55=G$12,'5.5 Calc│Escalated capex'!$L55,IF($F55="incurred",'5.5 Calc│Escalated capex'!G55,0))</f>
        <v>0</v>
      </c>
      <c r="H55" s="23">
        <f>IF($F55=H$12,'5.5 Calc│Escalated capex'!$L55,IF($F55="incurred",'5.5 Calc│Escalated capex'!H55,0))</f>
        <v>1.9804964369003695</v>
      </c>
      <c r="I55" s="23">
        <f>IF($F55=I$12,'5.5 Calc│Escalated capex'!$L55,IF($F55="incurred",'5.5 Calc│Escalated capex'!I55,0))</f>
        <v>0</v>
      </c>
      <c r="J55" s="23">
        <f>IF($F55=J$12,'5.5 Calc│Escalated capex'!$L55,IF($F55="incurred",'5.5 Calc│Escalated capex'!J55,0))</f>
        <v>0</v>
      </c>
      <c r="K55" s="23">
        <f>IF($F55=K$12,'5.5 Calc│Escalated capex'!$L55,IF($F55="incurred",'5.5 Calc│Escalated capex'!K55,0))</f>
        <v>0</v>
      </c>
      <c r="L55" s="39">
        <f t="shared" si="0"/>
        <v>1.9804964369003695</v>
      </c>
      <c r="N55" s="10"/>
      <c r="O55" s="10"/>
      <c r="P55" s="10"/>
      <c r="Q55" s="10"/>
    </row>
    <row r="56" spans="1:17" x14ac:dyDescent="0.25">
      <c r="A56" s="7">
        <f>'5.0 Calc│Forecast Projects'!A56</f>
        <v>44</v>
      </c>
      <c r="B56" s="7" t="str">
        <f>'5.3 Calc│Forecast $2017'!B56</f>
        <v>Asbestos removal and replacement</v>
      </c>
      <c r="C56" s="27">
        <f>IF(B56="[Delete]",0,'5.3 Calc│Forecast $2017'!C56)</f>
        <v>251</v>
      </c>
      <c r="D56" s="7" t="str">
        <f>IF($L56&gt;0,IFERROR(VLOOKUP($A56,'3.0 Input│AMP'!$A$13:$F$959,COLUMN(D56)+1,FALSE),"Other"),"")</f>
        <v>Other</v>
      </c>
      <c r="E56" s="7" t="str">
        <f>IF($L56&gt;0,IFERROR(VLOOKUP($A56,'3.0 Input│AMP'!$A$13:$F$959,COLUMN(E56)+1,FALSE),"Non-System"),"")</f>
        <v>Non-System</v>
      </c>
      <c r="F56" s="6" t="s">
        <v>132</v>
      </c>
      <c r="G56" s="23">
        <f>IF($F56=G$12,'5.5 Calc│Escalated capex'!$L56,IF($F56="incurred",'5.5 Calc│Escalated capex'!G56,0))</f>
        <v>7.2453874538745397E-2</v>
      </c>
      <c r="H56" s="23">
        <f>IF($F56=H$12,'5.5 Calc│Escalated capex'!$L56,IF($F56="incurred",'5.5 Calc│Escalated capex'!H56,0))</f>
        <v>7.2453874538745397E-2</v>
      </c>
      <c r="I56" s="23">
        <f>IF($F56=I$12,'5.5 Calc│Escalated capex'!$L56,IF($F56="incurred",'5.5 Calc│Escalated capex'!I56,0))</f>
        <v>7.2453874538745397E-2</v>
      </c>
      <c r="J56" s="23">
        <f>IF($F56=J$12,'5.5 Calc│Escalated capex'!$L56,IF($F56="incurred",'5.5 Calc│Escalated capex'!J56,0))</f>
        <v>7.2453874538745397E-2</v>
      </c>
      <c r="K56" s="23">
        <f>IF($F56=K$12,'5.5 Calc│Escalated capex'!$L56,IF($F56="incurred",'5.5 Calc│Escalated capex'!K56,0))</f>
        <v>7.2453874538745397E-2</v>
      </c>
      <c r="L56" s="39">
        <f t="shared" si="0"/>
        <v>0.362269372693727</v>
      </c>
      <c r="N56" s="10"/>
      <c r="O56" s="10"/>
      <c r="P56" s="10"/>
      <c r="Q56" s="10"/>
    </row>
    <row r="57" spans="1:17" x14ac:dyDescent="0.25">
      <c r="A57" s="7">
        <f>'5.0 Calc│Forecast Projects'!A57</f>
        <v>45</v>
      </c>
      <c r="B57" s="7" t="str">
        <f>'5.3 Calc│Forecast $2017'!B57</f>
        <v>T33 non-piggable and encased sections (unknown technical solution)</v>
      </c>
      <c r="C57" s="27">
        <f>IF(B57="[Delete]",0,'5.3 Calc│Forecast $2017'!C57)</f>
        <v>257</v>
      </c>
      <c r="D57" s="7" t="str">
        <f>IF($L57&gt;0,IFERROR(VLOOKUP($A57,'3.0 Input│AMP'!$A$13:$F$959,COLUMN(D57)+1,FALSE),"Other"),"")</f>
        <v>Other</v>
      </c>
      <c r="E57" s="7" t="str">
        <f>IF($L57&gt;0,IFERROR(VLOOKUP($A57,'3.0 Input│AMP'!$A$13:$F$959,COLUMN(E57)+1,FALSE),"Non-System"),"")</f>
        <v>Replacement</v>
      </c>
      <c r="F57" s="6" t="s">
        <v>132</v>
      </c>
      <c r="G57" s="23">
        <f>IF($F57=G$12,'5.5 Calc│Escalated capex'!$L57,IF($F57="incurred",'5.5 Calc│Escalated capex'!G57,0))</f>
        <v>0.1570790063468635</v>
      </c>
      <c r="H57" s="23">
        <f>IF($F57=H$12,'5.5 Calc│Escalated capex'!$L57,IF($F57="incurred",'5.5 Calc│Escalated capex'!H57,0))</f>
        <v>0.1570790063468635</v>
      </c>
      <c r="I57" s="23">
        <f>IF($F57=I$12,'5.5 Calc│Escalated capex'!$L57,IF($F57="incurred",'5.5 Calc│Escalated capex'!I57,0))</f>
        <v>0.1570790063468635</v>
      </c>
      <c r="J57" s="23">
        <f>IF($F57=J$12,'5.5 Calc│Escalated capex'!$L57,IF($F57="incurred",'5.5 Calc│Escalated capex'!J57,0))</f>
        <v>0.1570790063468635</v>
      </c>
      <c r="K57" s="23">
        <f>IF($F57=K$12,'5.5 Calc│Escalated capex'!$L57,IF($F57="incurred",'5.5 Calc│Escalated capex'!K57,0))</f>
        <v>0</v>
      </c>
      <c r="L57" s="39">
        <f t="shared" si="0"/>
        <v>0.62831602538745401</v>
      </c>
      <c r="N57" s="10"/>
      <c r="O57" s="10"/>
      <c r="P57" s="10"/>
      <c r="Q57" s="10"/>
    </row>
    <row r="58" spans="1:17" x14ac:dyDescent="0.25">
      <c r="A58" s="7">
        <f>'5.0 Calc│Forecast Projects'!A58</f>
        <v>46</v>
      </c>
      <c r="B58" s="7" t="str">
        <f>'5.3 Calc│Forecast $2017'!B58</f>
        <v>Pigging Program T57 Ballan - Ballarat</v>
      </c>
      <c r="C58" s="27" t="str">
        <f>IF(B58="[Delete]",0,'5.3 Calc│Forecast $2017'!C58)</f>
        <v>258a</v>
      </c>
      <c r="D58" s="7" t="str">
        <f>IF($L58&gt;0,IFERROR(VLOOKUP($A58,'3.0 Input│AMP'!$A$13:$F$959,COLUMN(D58)+1,FALSE),"Other"),"")</f>
        <v>Other</v>
      </c>
      <c r="E58" s="7" t="str">
        <f>IF($L58&gt;0,IFERROR(VLOOKUP($A58,'3.0 Input│AMP'!$A$13:$F$959,COLUMN(E58)+1,FALSE),"Non-System"),"")</f>
        <v>Replacement</v>
      </c>
      <c r="F58" s="6">
        <v>2018</v>
      </c>
      <c r="G58" s="23">
        <f>IF($F58=G$12,'5.5 Calc│Escalated capex'!$L58,IF($F58="incurred",'5.5 Calc│Escalated capex'!G58,0))</f>
        <v>0.58456614022140219</v>
      </c>
      <c r="H58" s="23">
        <f>IF($F58=H$12,'5.5 Calc│Escalated capex'!$L58,IF($F58="incurred",'5.5 Calc│Escalated capex'!H58,0))</f>
        <v>0</v>
      </c>
      <c r="I58" s="23">
        <f>IF($F58=I$12,'5.5 Calc│Escalated capex'!$L58,IF($F58="incurred",'5.5 Calc│Escalated capex'!I58,0))</f>
        <v>0</v>
      </c>
      <c r="J58" s="23">
        <f>IF($F58=J$12,'5.5 Calc│Escalated capex'!$L58,IF($F58="incurred",'5.5 Calc│Escalated capex'!J58,0))</f>
        <v>0</v>
      </c>
      <c r="K58" s="23">
        <f>IF($F58=K$12,'5.5 Calc│Escalated capex'!$L58,IF($F58="incurred",'5.5 Calc│Escalated capex'!K58,0))</f>
        <v>0</v>
      </c>
      <c r="L58" s="39">
        <f t="shared" si="0"/>
        <v>0.58456614022140219</v>
      </c>
      <c r="N58" s="10"/>
      <c r="O58" s="10"/>
      <c r="P58" s="10"/>
      <c r="Q58" s="10"/>
    </row>
    <row r="59" spans="1:17" x14ac:dyDescent="0.25">
      <c r="A59" s="7">
        <f>'5.0 Calc│Forecast Projects'!A59</f>
        <v>47</v>
      </c>
      <c r="B59" s="7" t="str">
        <f>'5.3 Calc│Forecast $2017'!B59</f>
        <v>Pigging Program T62 Derrimut - Sunbury</v>
      </c>
      <c r="C59" s="27" t="str">
        <f>IF(B59="[Delete]",0,'5.3 Calc│Forecast $2017'!C59)</f>
        <v>258b</v>
      </c>
      <c r="D59" s="7" t="str">
        <f>IF($L59&gt;0,IFERROR(VLOOKUP($A59,'3.0 Input│AMP'!$A$13:$F$959,COLUMN(D59)+1,FALSE),"Other"),"")</f>
        <v>Other</v>
      </c>
      <c r="E59" s="7" t="str">
        <f>IF($L59&gt;0,IFERROR(VLOOKUP($A59,'3.0 Input│AMP'!$A$13:$F$959,COLUMN(E59)+1,FALSE),"Non-System"),"")</f>
        <v>Replacement</v>
      </c>
      <c r="F59" s="6">
        <v>2018</v>
      </c>
      <c r="G59" s="23">
        <f>IF($F59=G$12,'5.5 Calc│Escalated capex'!$L59,IF($F59="incurred",'5.5 Calc│Escalated capex'!G59,0))</f>
        <v>0.44072623704797054</v>
      </c>
      <c r="H59" s="23">
        <f>IF($F59=H$12,'5.5 Calc│Escalated capex'!$L59,IF($F59="incurred",'5.5 Calc│Escalated capex'!H59,0))</f>
        <v>0</v>
      </c>
      <c r="I59" s="23">
        <f>IF($F59=I$12,'5.5 Calc│Escalated capex'!$L59,IF($F59="incurred",'5.5 Calc│Escalated capex'!I59,0))</f>
        <v>0</v>
      </c>
      <c r="J59" s="23">
        <f>IF($F59=J$12,'5.5 Calc│Escalated capex'!$L59,IF($F59="incurred",'5.5 Calc│Escalated capex'!J59,0))</f>
        <v>0</v>
      </c>
      <c r="K59" s="23">
        <f>IF($F59=K$12,'5.5 Calc│Escalated capex'!$L59,IF($F59="incurred",'5.5 Calc│Escalated capex'!K59,0))</f>
        <v>0</v>
      </c>
      <c r="L59" s="39">
        <f t="shared" si="0"/>
        <v>0.44072623704797054</v>
      </c>
      <c r="N59" s="10"/>
      <c r="O59" s="10"/>
      <c r="P59" s="10"/>
      <c r="Q59" s="10"/>
    </row>
    <row r="60" spans="1:17" x14ac:dyDescent="0.25">
      <c r="A60" s="7">
        <f>'5.0 Calc│Forecast Projects'!A60</f>
        <v>48</v>
      </c>
      <c r="B60" s="7" t="str">
        <f>'5.3 Calc│Forecast $2017'!B60</f>
        <v>Pigging Program T61 Packenham - Wollert</v>
      </c>
      <c r="C60" s="27" t="str">
        <f>IF(B60="[Delete]",0,'5.3 Calc│Forecast $2017'!C60)</f>
        <v>258c</v>
      </c>
      <c r="D60" s="7" t="str">
        <f>IF($L60&gt;0,IFERROR(VLOOKUP($A60,'3.0 Input│AMP'!$A$13:$F$959,COLUMN(D60)+1,FALSE),"Other"),"")</f>
        <v>Other</v>
      </c>
      <c r="E60" s="7" t="str">
        <f>IF($L60&gt;0,IFERROR(VLOOKUP($A60,'3.0 Input│AMP'!$A$13:$F$959,COLUMN(E60)+1,FALSE),"Non-System"),"")</f>
        <v>Replacement</v>
      </c>
      <c r="F60" s="6">
        <v>2019</v>
      </c>
      <c r="G60" s="23">
        <f>IF($F60=G$12,'5.5 Calc│Escalated capex'!$L60,IF($F60="incurred",'5.5 Calc│Escalated capex'!G60,0))</f>
        <v>0</v>
      </c>
      <c r="H60" s="23">
        <f>IF($F60=H$12,'5.5 Calc│Escalated capex'!$L60,IF($F60="incurred",'5.5 Calc│Escalated capex'!H60,0))</f>
        <v>0.67267932575645772</v>
      </c>
      <c r="I60" s="23">
        <f>IF($F60=I$12,'5.5 Calc│Escalated capex'!$L60,IF($F60="incurred",'5.5 Calc│Escalated capex'!I60,0))</f>
        <v>0</v>
      </c>
      <c r="J60" s="23">
        <f>IF($F60=J$12,'5.5 Calc│Escalated capex'!$L60,IF($F60="incurred",'5.5 Calc│Escalated capex'!J60,0))</f>
        <v>0</v>
      </c>
      <c r="K60" s="23">
        <f>IF($F60=K$12,'5.5 Calc│Escalated capex'!$L60,IF($F60="incurred",'5.5 Calc│Escalated capex'!K60,0))</f>
        <v>0</v>
      </c>
      <c r="L60" s="39">
        <f t="shared" si="0"/>
        <v>0.67267932575645772</v>
      </c>
      <c r="N60" s="10"/>
      <c r="O60" s="10"/>
      <c r="P60" s="10"/>
      <c r="Q60" s="10"/>
    </row>
    <row r="61" spans="1:17" x14ac:dyDescent="0.25">
      <c r="A61" s="7">
        <f>'5.0 Calc│Forecast Projects'!A61</f>
        <v>49</v>
      </c>
      <c r="B61" s="7" t="str">
        <f>'5.3 Calc│Forecast $2017'!B61</f>
        <v>Pigging Program T16 Dandenong – West Melbourne</v>
      </c>
      <c r="C61" s="27" t="str">
        <f>IF(B61="[Delete]",0,'5.3 Calc│Forecast $2017'!C61)</f>
        <v>258d</v>
      </c>
      <c r="D61" s="7" t="str">
        <f>IF($L61&gt;0,IFERROR(VLOOKUP($A61,'3.0 Input│AMP'!$A$13:$F$959,COLUMN(D61)+1,FALSE),"Other"),"")</f>
        <v>Other</v>
      </c>
      <c r="E61" s="7" t="str">
        <f>IF($L61&gt;0,IFERROR(VLOOKUP($A61,'3.0 Input│AMP'!$A$13:$F$959,COLUMN(E61)+1,FALSE),"Non-System"),"")</f>
        <v>Replacement</v>
      </c>
      <c r="F61" s="6">
        <v>2021</v>
      </c>
      <c r="G61" s="23">
        <f>IF($F61=G$12,'5.5 Calc│Escalated capex'!$L61,IF($F61="incurred",'5.5 Calc│Escalated capex'!G61,0))</f>
        <v>0</v>
      </c>
      <c r="H61" s="23">
        <f>IF($F61=H$12,'5.5 Calc│Escalated capex'!$L61,IF($F61="incurred",'5.5 Calc│Escalated capex'!H61,0))</f>
        <v>0</v>
      </c>
      <c r="I61" s="23">
        <f>IF($F61=I$12,'5.5 Calc│Escalated capex'!$L61,IF($F61="incurred",'5.5 Calc│Escalated capex'!I61,0))</f>
        <v>0</v>
      </c>
      <c r="J61" s="23">
        <f>IF($F61=J$12,'5.5 Calc│Escalated capex'!$L61,IF($F61="incurred",'5.5 Calc│Escalated capex'!J61,0))</f>
        <v>1.4260671338745388</v>
      </c>
      <c r="K61" s="23">
        <f>IF($F61=K$12,'5.5 Calc│Escalated capex'!$L61,IF($F61="incurred",'5.5 Calc│Escalated capex'!K61,0))</f>
        <v>0</v>
      </c>
      <c r="L61" s="39">
        <f t="shared" si="0"/>
        <v>1.4260671338745388</v>
      </c>
      <c r="N61" s="10"/>
      <c r="O61" s="10"/>
      <c r="P61" s="10"/>
      <c r="Q61" s="10"/>
    </row>
    <row r="62" spans="1:17" x14ac:dyDescent="0.25">
      <c r="A62" s="7">
        <f>'5.0 Calc│Forecast Projects'!A62</f>
        <v>50</v>
      </c>
      <c r="B62" s="7" t="str">
        <f>'5.3 Calc│Forecast $2017'!B62</f>
        <v>Pigging Program T60 Longford -Dandenong</v>
      </c>
      <c r="C62" s="27" t="str">
        <f>IF(B62="[Delete]",0,'5.3 Calc│Forecast $2017'!C62)</f>
        <v>258e</v>
      </c>
      <c r="D62" s="7" t="str">
        <f>IF($L62&gt;0,IFERROR(VLOOKUP($A62,'3.0 Input│AMP'!$A$13:$F$959,COLUMN(D62)+1,FALSE),"Other"),"")</f>
        <v>Other</v>
      </c>
      <c r="E62" s="7" t="str">
        <f>IF($L62&gt;0,IFERROR(VLOOKUP($A62,'3.0 Input│AMP'!$A$13:$F$959,COLUMN(E62)+1,FALSE),"Non-System"),"")</f>
        <v>Replacement</v>
      </c>
      <c r="F62" s="6">
        <v>2022</v>
      </c>
      <c r="G62" s="23">
        <f>IF($F62=G$12,'5.5 Calc│Escalated capex'!$L62,IF($F62="incurred",'5.5 Calc│Escalated capex'!G62,0))</f>
        <v>0</v>
      </c>
      <c r="H62" s="23">
        <f>IF($F62=H$12,'5.5 Calc│Escalated capex'!$L62,IF($F62="incurred",'5.5 Calc│Escalated capex'!H62,0))</f>
        <v>0</v>
      </c>
      <c r="I62" s="23">
        <f>IF($F62=I$12,'5.5 Calc│Escalated capex'!$L62,IF($F62="incurred",'5.5 Calc│Escalated capex'!I62,0))</f>
        <v>0</v>
      </c>
      <c r="J62" s="23">
        <f>IF($F62=J$12,'5.5 Calc│Escalated capex'!$L62,IF($F62="incurred",'5.5 Calc│Escalated capex'!J62,0))</f>
        <v>0</v>
      </c>
      <c r="K62" s="23">
        <f>IF($F62=K$12,'5.5 Calc│Escalated capex'!$L62,IF($F62="incurred",'5.5 Calc│Escalated capex'!K62,0))</f>
        <v>2.4643869661992621</v>
      </c>
      <c r="L62" s="39">
        <f t="shared" si="0"/>
        <v>2.4643869661992621</v>
      </c>
      <c r="N62" s="10"/>
      <c r="O62" s="10"/>
      <c r="P62" s="10"/>
      <c r="Q62" s="10"/>
    </row>
    <row r="63" spans="1:17" x14ac:dyDescent="0.25">
      <c r="A63" s="7">
        <f>'5.0 Calc│Forecast Projects'!A63</f>
        <v>51</v>
      </c>
      <c r="B63" s="7" t="str">
        <f>'5.3 Calc│Forecast $2017'!B63</f>
        <v>Pigging Program T33 South Melbourne – Brooklyn</v>
      </c>
      <c r="C63" s="27" t="str">
        <f>IF(B63="[Delete]",0,'5.3 Calc│Forecast $2017'!C63)</f>
        <v>258f</v>
      </c>
      <c r="D63" s="7" t="str">
        <f>IF($L63&gt;0,IFERROR(VLOOKUP($A63,'3.0 Input│AMP'!$A$13:$F$959,COLUMN(D63)+1,FALSE),"Other"),"")</f>
        <v>Other</v>
      </c>
      <c r="E63" s="7" t="str">
        <f>IF($L63&gt;0,IFERROR(VLOOKUP($A63,'3.0 Input│AMP'!$A$13:$F$959,COLUMN(E63)+1,FALSE),"Non-System"),"")</f>
        <v>Replacement</v>
      </c>
      <c r="F63" s="6">
        <v>2021</v>
      </c>
      <c r="G63" s="23">
        <f>IF($F63=G$12,'5.5 Calc│Escalated capex'!$L63,IF($F63="incurred",'5.5 Calc│Escalated capex'!G63,0))</f>
        <v>0</v>
      </c>
      <c r="H63" s="23">
        <f>IF($F63=H$12,'5.5 Calc│Escalated capex'!$L63,IF($F63="incurred",'5.5 Calc│Escalated capex'!H63,0))</f>
        <v>0</v>
      </c>
      <c r="I63" s="23">
        <f>IF($F63=I$12,'5.5 Calc│Escalated capex'!$L63,IF($F63="incurred",'5.5 Calc│Escalated capex'!I63,0))</f>
        <v>0</v>
      </c>
      <c r="J63" s="23">
        <f>IF($F63=J$12,'5.5 Calc│Escalated capex'!$L63,IF($F63="incurred",'5.5 Calc│Escalated capex'!J63,0))</f>
        <v>1.059545588191882</v>
      </c>
      <c r="K63" s="23">
        <f>IF($F63=K$12,'5.5 Calc│Escalated capex'!$L63,IF($F63="incurred",'5.5 Calc│Escalated capex'!K63,0))</f>
        <v>0</v>
      </c>
      <c r="L63" s="39">
        <f t="shared" si="0"/>
        <v>1.059545588191882</v>
      </c>
      <c r="N63" s="10"/>
      <c r="O63" s="10"/>
      <c r="P63" s="10"/>
      <c r="Q63" s="10"/>
    </row>
    <row r="64" spans="1:17" x14ac:dyDescent="0.25">
      <c r="A64" s="7">
        <f>'5.0 Calc│Forecast Projects'!A64</f>
        <v>52</v>
      </c>
      <c r="B64" s="7" t="str">
        <f>'5.3 Calc│Forecast $2017'!B64</f>
        <v>Pigging Program T66-70 Mt Franklin -Kyneton - Bendigo</v>
      </c>
      <c r="C64" s="27" t="str">
        <f>IF(B64="[Delete]",0,'5.3 Calc│Forecast $2017'!C64)</f>
        <v>258i</v>
      </c>
      <c r="D64" s="7" t="str">
        <f>IF($L64&gt;0,IFERROR(VLOOKUP($A64,'3.0 Input│AMP'!$A$13:$F$959,COLUMN(D64)+1,FALSE),"Other"),"")</f>
        <v>Other</v>
      </c>
      <c r="E64" s="7" t="str">
        <f>IF($L64&gt;0,IFERROR(VLOOKUP($A64,'3.0 Input│AMP'!$A$13:$F$959,COLUMN(E64)+1,FALSE),"Non-System"),"")</f>
        <v>Replacement</v>
      </c>
      <c r="F64" s="6">
        <v>2019</v>
      </c>
      <c r="G64" s="23">
        <f>IF($F64=G$12,'5.5 Calc│Escalated capex'!$L64,IF($F64="incurred",'5.5 Calc│Escalated capex'!G64,0))</f>
        <v>0</v>
      </c>
      <c r="H64" s="23">
        <f>IF($F64=H$12,'5.5 Calc│Escalated capex'!$L64,IF($F64="incurred",'5.5 Calc│Escalated capex'!H64,0))</f>
        <v>0.60792626302583019</v>
      </c>
      <c r="I64" s="23">
        <f>IF($F64=I$12,'5.5 Calc│Escalated capex'!$L64,IF($F64="incurred",'5.5 Calc│Escalated capex'!I64,0))</f>
        <v>0</v>
      </c>
      <c r="J64" s="23">
        <f>IF($F64=J$12,'5.5 Calc│Escalated capex'!$L64,IF($F64="incurred",'5.5 Calc│Escalated capex'!J64,0))</f>
        <v>0</v>
      </c>
      <c r="K64" s="23">
        <f>IF($F64=K$12,'5.5 Calc│Escalated capex'!$L64,IF($F64="incurred",'5.5 Calc│Escalated capex'!K64,0))</f>
        <v>0</v>
      </c>
      <c r="L64" s="39">
        <f t="shared" si="0"/>
        <v>0.60792626302583019</v>
      </c>
      <c r="N64" s="10"/>
      <c r="O64" s="10"/>
      <c r="P64" s="10"/>
      <c r="Q64" s="10"/>
    </row>
    <row r="65" spans="1:17" x14ac:dyDescent="0.25">
      <c r="A65" s="7">
        <f>'5.0 Calc│Forecast Projects'!A65</f>
        <v>53</v>
      </c>
      <c r="B65" s="7" t="str">
        <f>'5.3 Calc│Forecast $2017'!B65</f>
        <v>Pigging Program T75  Wandong - Kyneton</v>
      </c>
      <c r="C65" s="27" t="str">
        <f>IF(B65="[Delete]",0,'5.3 Calc│Forecast $2017'!C65)</f>
        <v>258k</v>
      </c>
      <c r="D65" s="7" t="str">
        <f>IF($L65&gt;0,IFERROR(VLOOKUP($A65,'3.0 Input│AMP'!$A$13:$F$959,COLUMN(D65)+1,FALSE),"Other"),"")</f>
        <v>Other</v>
      </c>
      <c r="E65" s="7" t="str">
        <f>IF($L65&gt;0,IFERROR(VLOOKUP($A65,'3.0 Input│AMP'!$A$13:$F$959,COLUMN(E65)+1,FALSE),"Non-System"),"")</f>
        <v>Replacement</v>
      </c>
      <c r="F65" s="6">
        <v>2019</v>
      </c>
      <c r="G65" s="23">
        <f>IF($F65=G$12,'5.5 Calc│Escalated capex'!$L65,IF($F65="incurred",'5.5 Calc│Escalated capex'!G65,0))</f>
        <v>0</v>
      </c>
      <c r="H65" s="23">
        <f>IF($F65=H$12,'5.5 Calc│Escalated capex'!$L65,IF($F65="incurred",'5.5 Calc│Escalated capex'!H65,0))</f>
        <v>0.53928470435424358</v>
      </c>
      <c r="I65" s="23">
        <f>IF($F65=I$12,'5.5 Calc│Escalated capex'!$L65,IF($F65="incurred",'5.5 Calc│Escalated capex'!I65,0))</f>
        <v>0</v>
      </c>
      <c r="J65" s="23">
        <f>IF($F65=J$12,'5.5 Calc│Escalated capex'!$L65,IF($F65="incurred",'5.5 Calc│Escalated capex'!J65,0))</f>
        <v>0</v>
      </c>
      <c r="K65" s="23">
        <f>IF($F65=K$12,'5.5 Calc│Escalated capex'!$L65,IF($F65="incurred",'5.5 Calc│Escalated capex'!K65,0))</f>
        <v>0</v>
      </c>
      <c r="L65" s="39">
        <f t="shared" si="0"/>
        <v>0.53928470435424358</v>
      </c>
      <c r="N65" s="10"/>
      <c r="O65" s="10"/>
      <c r="P65" s="10"/>
      <c r="Q65" s="10"/>
    </row>
    <row r="66" spans="1:17" x14ac:dyDescent="0.25">
      <c r="A66" s="7">
        <f>'5.0 Calc│Forecast Projects'!A66</f>
        <v>54</v>
      </c>
      <c r="B66" s="7" t="str">
        <f>'5.3 Calc│Forecast $2017'!B66</f>
        <v>Pigging Program T24 Brooklyn - Corio</v>
      </c>
      <c r="C66" s="27" t="str">
        <f>IF(B66="[Delete]",0,'5.3 Calc│Forecast $2017'!C66)</f>
        <v>258l</v>
      </c>
      <c r="D66" s="7" t="str">
        <f>IF($L66&gt;0,IFERROR(VLOOKUP($A66,'3.0 Input│AMP'!$A$13:$F$959,COLUMN(D66)+1,FALSE),"Other"),"")</f>
        <v>Other</v>
      </c>
      <c r="E66" s="7" t="str">
        <f>IF($L66&gt;0,IFERROR(VLOOKUP($A66,'3.0 Input│AMP'!$A$13:$F$959,COLUMN(E66)+1,FALSE),"Non-System"),"")</f>
        <v>Replacement</v>
      </c>
      <c r="F66" s="6">
        <v>2021</v>
      </c>
      <c r="G66" s="23">
        <f>IF($F66=G$12,'5.5 Calc│Escalated capex'!$L66,IF($F66="incurred",'5.5 Calc│Escalated capex'!G66,0))</f>
        <v>0</v>
      </c>
      <c r="H66" s="23">
        <f>IF($F66=H$12,'5.5 Calc│Escalated capex'!$L66,IF($F66="incurred",'5.5 Calc│Escalated capex'!H66,0))</f>
        <v>0</v>
      </c>
      <c r="I66" s="23">
        <f>IF($F66=I$12,'5.5 Calc│Escalated capex'!$L66,IF($F66="incurred",'5.5 Calc│Escalated capex'!I66,0))</f>
        <v>0</v>
      </c>
      <c r="J66" s="23">
        <f>IF($F66=J$12,'5.5 Calc│Escalated capex'!$L66,IF($F66="incurred",'5.5 Calc│Escalated capex'!J66,0))</f>
        <v>1.4290626668634687</v>
      </c>
      <c r="K66" s="23">
        <f>IF($F66=K$12,'5.5 Calc│Escalated capex'!$L66,IF($F66="incurred",'5.5 Calc│Escalated capex'!K66,0))</f>
        <v>0</v>
      </c>
      <c r="L66" s="39">
        <f t="shared" si="0"/>
        <v>1.4290626668634687</v>
      </c>
      <c r="N66" s="10"/>
      <c r="O66" s="10"/>
      <c r="P66" s="10"/>
      <c r="Q66" s="10"/>
    </row>
    <row r="67" spans="1:17" x14ac:dyDescent="0.25">
      <c r="A67" s="7">
        <f>'5.0 Calc│Forecast Projects'!A67</f>
        <v>55</v>
      </c>
      <c r="B67" s="7" t="str">
        <f>'5.3 Calc│Forecast $2017'!B67</f>
        <v>Pigging Program T70 Ballan – Bendigo</v>
      </c>
      <c r="C67" s="27" t="str">
        <f>IF(B67="[Delete]",0,'5.3 Calc│Forecast $2017'!C67)</f>
        <v>258m</v>
      </c>
      <c r="D67" s="7" t="str">
        <f>IF($L67&gt;0,IFERROR(VLOOKUP($A67,'3.0 Input│AMP'!$A$13:$F$959,COLUMN(D67)+1,FALSE),"Other"),"")</f>
        <v>Other</v>
      </c>
      <c r="E67" s="7" t="str">
        <f>IF($L67&gt;0,IFERROR(VLOOKUP($A67,'3.0 Input│AMP'!$A$13:$F$959,COLUMN(E67)+1,FALSE),"Non-System"),"")</f>
        <v>Replacement</v>
      </c>
      <c r="F67" s="6">
        <v>2019</v>
      </c>
      <c r="G67" s="23">
        <f>IF($F67=G$12,'5.5 Calc│Escalated capex'!$L67,IF($F67="incurred",'5.5 Calc│Escalated capex'!G67,0))</f>
        <v>0</v>
      </c>
      <c r="H67" s="23">
        <f>IF($F67=H$12,'5.5 Calc│Escalated capex'!$L67,IF($F67="incurred",'5.5 Calc│Escalated capex'!H67,0))</f>
        <v>0.5754656023616237</v>
      </c>
      <c r="I67" s="23">
        <f>IF($F67=I$12,'5.5 Calc│Escalated capex'!$L67,IF($F67="incurred",'5.5 Calc│Escalated capex'!I67,0))</f>
        <v>0</v>
      </c>
      <c r="J67" s="23">
        <f>IF($F67=J$12,'5.5 Calc│Escalated capex'!$L67,IF($F67="incurred",'5.5 Calc│Escalated capex'!J67,0))</f>
        <v>0</v>
      </c>
      <c r="K67" s="23">
        <f>IF($F67=K$12,'5.5 Calc│Escalated capex'!$L67,IF($F67="incurred",'5.5 Calc│Escalated capex'!K67,0))</f>
        <v>0</v>
      </c>
      <c r="L67" s="39">
        <f t="shared" si="0"/>
        <v>0.5754656023616237</v>
      </c>
      <c r="N67" s="10"/>
      <c r="O67" s="10"/>
      <c r="P67" s="10"/>
      <c r="Q67" s="10"/>
    </row>
    <row r="68" spans="1:17" x14ac:dyDescent="0.25">
      <c r="A68" s="7">
        <f>'5.0 Calc│Forecast Projects'!A68</f>
        <v>56</v>
      </c>
      <c r="B68" s="7" t="str">
        <f>'5.3 Calc│Forecast $2017'!B68</f>
        <v>Pigging Program T60 Longford – Tyers</v>
      </c>
      <c r="C68" s="27" t="str">
        <f>IF(B68="[Delete]",0,'5.3 Calc│Forecast $2017'!C68)</f>
        <v>258n</v>
      </c>
      <c r="D68" s="7" t="str">
        <f>IF($L68&gt;0,IFERROR(VLOOKUP($A68,'3.0 Input│AMP'!$A$13:$F$959,COLUMN(D68)+1,FALSE),"Other"),"")</f>
        <v>Other</v>
      </c>
      <c r="E68" s="7" t="str">
        <f>IF($L68&gt;0,IFERROR(VLOOKUP($A68,'3.0 Input│AMP'!$A$13:$F$959,COLUMN(E68)+1,FALSE),"Non-System"),"")</f>
        <v>Replacement</v>
      </c>
      <c r="F68" s="6">
        <v>2022</v>
      </c>
      <c r="G68" s="23">
        <f>IF($F68=G$12,'5.5 Calc│Escalated capex'!$L68,IF($F68="incurred",'5.5 Calc│Escalated capex'!G68,0))</f>
        <v>0</v>
      </c>
      <c r="H68" s="23">
        <f>IF($F68=H$12,'5.5 Calc│Escalated capex'!$L68,IF($F68="incurred",'5.5 Calc│Escalated capex'!H68,0))</f>
        <v>0</v>
      </c>
      <c r="I68" s="23">
        <f>IF($F68=I$12,'5.5 Calc│Escalated capex'!$L68,IF($F68="incurred",'5.5 Calc│Escalated capex'!I68,0))</f>
        <v>0</v>
      </c>
      <c r="J68" s="23">
        <f>IF($F68=J$12,'5.5 Calc│Escalated capex'!$L68,IF($F68="incurred",'5.5 Calc│Escalated capex'!J68,0))</f>
        <v>0</v>
      </c>
      <c r="K68" s="23">
        <f>IF($F68=K$12,'5.5 Calc│Escalated capex'!$L68,IF($F68="incurred",'5.5 Calc│Escalated capex'!K68,0))</f>
        <v>0.77463343704797061</v>
      </c>
      <c r="L68" s="39">
        <f t="shared" si="0"/>
        <v>0.77463343704797061</v>
      </c>
      <c r="N68" s="10"/>
      <c r="O68" s="10"/>
      <c r="P68" s="10"/>
      <c r="Q68" s="10"/>
    </row>
    <row r="69" spans="1:17" x14ac:dyDescent="0.25">
      <c r="A69" s="7">
        <f>'5.0 Calc│Forecast Projects'!A69</f>
        <v>57</v>
      </c>
      <c r="B69" s="7" t="str">
        <f>'5.3 Calc│Forecast $2017'!B69</f>
        <v>Pigging Program T63 Tyers - Morwell</v>
      </c>
      <c r="C69" s="27" t="str">
        <f>IF(B69="[Delete]",0,'5.3 Calc│Forecast $2017'!C69)</f>
        <v>258o</v>
      </c>
      <c r="D69" s="7" t="str">
        <f>IF($L69&gt;0,IFERROR(VLOOKUP($A69,'3.0 Input│AMP'!$A$13:$F$959,COLUMN(D69)+1,FALSE),"Other"),"")</f>
        <v>Other</v>
      </c>
      <c r="E69" s="7" t="str">
        <f>IF($L69&gt;0,IFERROR(VLOOKUP($A69,'3.0 Input│AMP'!$A$13:$F$959,COLUMN(E69)+1,FALSE),"Non-System"),"")</f>
        <v>Replacement</v>
      </c>
      <c r="F69" s="6">
        <v>2021</v>
      </c>
      <c r="G69" s="23">
        <f>IF($F69=G$12,'5.5 Calc│Escalated capex'!$L69,IF($F69="incurred",'5.5 Calc│Escalated capex'!G69,0))</f>
        <v>0</v>
      </c>
      <c r="H69" s="23">
        <f>IF($F69=H$12,'5.5 Calc│Escalated capex'!$L69,IF($F69="incurred",'5.5 Calc│Escalated capex'!H69,0))</f>
        <v>0</v>
      </c>
      <c r="I69" s="23">
        <f>IF($F69=I$12,'5.5 Calc│Escalated capex'!$L69,IF($F69="incurred",'5.5 Calc│Escalated capex'!I69,0))</f>
        <v>0</v>
      </c>
      <c r="J69" s="23">
        <f>IF($F69=J$12,'5.5 Calc│Escalated capex'!$L69,IF($F69="incurred",'5.5 Calc│Escalated capex'!J69,0))</f>
        <v>0.63251056649446491</v>
      </c>
      <c r="K69" s="23">
        <f>IF($F69=K$12,'5.5 Calc│Escalated capex'!$L69,IF($F69="incurred",'5.5 Calc│Escalated capex'!K69,0))</f>
        <v>0</v>
      </c>
      <c r="L69" s="39">
        <f t="shared" si="0"/>
        <v>0.63251056649446491</v>
      </c>
      <c r="N69" s="10"/>
      <c r="O69" s="10"/>
      <c r="P69" s="10"/>
      <c r="Q69" s="10"/>
    </row>
    <row r="70" spans="1:17" x14ac:dyDescent="0.25">
      <c r="A70" s="7">
        <f>'5.0 Calc│Forecast Projects'!A70</f>
        <v>58</v>
      </c>
      <c r="B70" s="7" t="str">
        <f>'5.3 Calc│Forecast $2017'!B70</f>
        <v>Pigging Program T96 &amp; T98 Chiltern- Rutherglen – Koonoomoo</v>
      </c>
      <c r="C70" s="27" t="str">
        <f>IF(B70="[Delete]",0,'5.3 Calc│Forecast $2017'!C70)</f>
        <v>258p</v>
      </c>
      <c r="D70" s="7" t="str">
        <f>IF($L70&gt;0,IFERROR(VLOOKUP($A70,'3.0 Input│AMP'!$A$13:$F$959,COLUMN(D70)+1,FALSE),"Other"),"")</f>
        <v>Other</v>
      </c>
      <c r="E70" s="7" t="str">
        <f>IF($L70&gt;0,IFERROR(VLOOKUP($A70,'3.0 Input│AMP'!$A$13:$F$959,COLUMN(E70)+1,FALSE),"Non-System"),"")</f>
        <v>Replacement</v>
      </c>
      <c r="F70" s="6">
        <v>2022</v>
      </c>
      <c r="G70" s="23">
        <f>IF($F70=G$12,'5.5 Calc│Escalated capex'!$L70,IF($F70="incurred",'5.5 Calc│Escalated capex'!G70,0))</f>
        <v>0</v>
      </c>
      <c r="H70" s="23">
        <f>IF($F70=H$12,'5.5 Calc│Escalated capex'!$L70,IF($F70="incurred",'5.5 Calc│Escalated capex'!H70,0))</f>
        <v>0</v>
      </c>
      <c r="I70" s="23">
        <f>IF($F70=I$12,'5.5 Calc│Escalated capex'!$L70,IF($F70="incurred",'5.5 Calc│Escalated capex'!I70,0))</f>
        <v>0</v>
      </c>
      <c r="J70" s="23">
        <f>IF($F70=J$12,'5.5 Calc│Escalated capex'!$L70,IF($F70="incurred",'5.5 Calc│Escalated capex'!J70,0))</f>
        <v>0</v>
      </c>
      <c r="K70" s="23">
        <f>IF($F70=K$12,'5.5 Calc│Escalated capex'!$L70,IF($F70="incurred",'5.5 Calc│Escalated capex'!K70,0))</f>
        <v>0.52844858568265696</v>
      </c>
      <c r="L70" s="39">
        <f t="shared" si="0"/>
        <v>0.52844858568265696</v>
      </c>
      <c r="N70" s="10"/>
      <c r="O70" s="10"/>
      <c r="P70" s="10"/>
      <c r="Q70" s="10"/>
    </row>
    <row r="71" spans="1:17" x14ac:dyDescent="0.25">
      <c r="A71" s="7">
        <f>'5.0 Calc│Forecast Projects'!A71</f>
        <v>59</v>
      </c>
      <c r="B71" s="7" t="str">
        <f>'5.3 Calc│Forecast $2017'!B71</f>
        <v>Pigging Program T118 Trugannina-Plumpton</v>
      </c>
      <c r="C71" s="27" t="str">
        <f>IF(B71="[Delete]",0,'5.3 Calc│Forecast $2017'!C71)</f>
        <v>258q</v>
      </c>
      <c r="D71" s="7" t="str">
        <f>IF($L71&gt;0,IFERROR(VLOOKUP($A71,'3.0 Input│AMP'!$A$13:$F$959,COLUMN(D71)+1,FALSE),"Other"),"")</f>
        <v>Other</v>
      </c>
      <c r="E71" s="7" t="str">
        <f>IF($L71&gt;0,IFERROR(VLOOKUP($A71,'3.0 Input│AMP'!$A$13:$F$959,COLUMN(E71)+1,FALSE),"Non-System"),"")</f>
        <v>Replacement</v>
      </c>
      <c r="F71" s="6">
        <v>2022</v>
      </c>
      <c r="G71" s="23">
        <f>IF($F71=G$12,'5.5 Calc│Escalated capex'!$L71,IF($F71="incurred",'5.5 Calc│Escalated capex'!G71,0))</f>
        <v>0</v>
      </c>
      <c r="H71" s="23">
        <f>IF($F71=H$12,'5.5 Calc│Escalated capex'!$L71,IF($F71="incurred",'5.5 Calc│Escalated capex'!H71,0))</f>
        <v>0</v>
      </c>
      <c r="I71" s="23">
        <f>IF($F71=I$12,'5.5 Calc│Escalated capex'!$L71,IF($F71="incurred",'5.5 Calc│Escalated capex'!I71,0))</f>
        <v>0</v>
      </c>
      <c r="J71" s="23">
        <f>IF($F71=J$12,'5.5 Calc│Escalated capex'!$L71,IF($F71="incurred",'5.5 Calc│Escalated capex'!J71,0))</f>
        <v>0</v>
      </c>
      <c r="K71" s="23">
        <f>IF($F71=K$12,'5.5 Calc│Escalated capex'!$L71,IF($F71="incurred",'5.5 Calc│Escalated capex'!K71,0))</f>
        <v>0.53028485667896674</v>
      </c>
      <c r="L71" s="39">
        <f t="shared" si="0"/>
        <v>0.53028485667896674</v>
      </c>
      <c r="N71" s="10"/>
      <c r="O71" s="10"/>
      <c r="P71" s="10"/>
      <c r="Q71" s="10"/>
    </row>
    <row r="72" spans="1:17" x14ac:dyDescent="0.25">
      <c r="A72" s="7">
        <f>'5.0 Calc│Forecast Projects'!A72</f>
        <v>60</v>
      </c>
      <c r="B72" s="7" t="str">
        <f>'5.3 Calc│Forecast $2017'!B72</f>
        <v>Pigging Program James Street to Laverton Pipeline (253)</v>
      </c>
      <c r="C72" s="27" t="str">
        <f>IF(B72="[Delete]",0,'5.3 Calc│Forecast $2017'!C72)</f>
        <v>258s</v>
      </c>
      <c r="D72" s="7" t="str">
        <f>IF($L72&gt;0,IFERROR(VLOOKUP($A72,'3.0 Input│AMP'!$A$13:$F$959,COLUMN(D72)+1,FALSE),"Other"),"")</f>
        <v>Other</v>
      </c>
      <c r="E72" s="7" t="str">
        <f>IF($L72&gt;0,IFERROR(VLOOKUP($A72,'3.0 Input│AMP'!$A$13:$F$959,COLUMN(E72)+1,FALSE),"Non-System"),"")</f>
        <v>Replacement</v>
      </c>
      <c r="F72" s="6">
        <v>2019</v>
      </c>
      <c r="G72" s="23">
        <f>IF($F72=G$12,'5.5 Calc│Escalated capex'!$L72,IF($F72="incurred",'5.5 Calc│Escalated capex'!G72,0))</f>
        <v>0</v>
      </c>
      <c r="H72" s="23">
        <f>IF($F72=H$12,'5.5 Calc│Escalated capex'!$L72,IF($F72="incurred",'5.5 Calc│Escalated capex'!H72,0))</f>
        <v>0.46347426952029519</v>
      </c>
      <c r="I72" s="23">
        <f>IF($F72=I$12,'5.5 Calc│Escalated capex'!$L72,IF($F72="incurred",'5.5 Calc│Escalated capex'!I72,0))</f>
        <v>0</v>
      </c>
      <c r="J72" s="23">
        <f>IF($F72=J$12,'5.5 Calc│Escalated capex'!$L72,IF($F72="incurred",'5.5 Calc│Escalated capex'!J72,0))</f>
        <v>0</v>
      </c>
      <c r="K72" s="23">
        <f>IF($F72=K$12,'5.5 Calc│Escalated capex'!$L72,IF($F72="incurred",'5.5 Calc│Escalated capex'!K72,0))</f>
        <v>0</v>
      </c>
      <c r="L72" s="39">
        <f t="shared" si="0"/>
        <v>0.46347426952029519</v>
      </c>
      <c r="N72" s="10"/>
      <c r="O72" s="10"/>
      <c r="P72" s="10"/>
      <c r="Q72" s="10"/>
    </row>
    <row r="73" spans="1:17" x14ac:dyDescent="0.25">
      <c r="A73" s="7">
        <f>'5.0 Calc│Forecast Projects'!A73</f>
        <v>61</v>
      </c>
      <c r="B73" s="7" t="str">
        <f>'5.3 Calc│Forecast $2017'!B73</f>
        <v>Pigging Program Tyres to Maryvale (67)</v>
      </c>
      <c r="C73" s="27" t="str">
        <f>IF(B73="[Delete]",0,'5.3 Calc│Forecast $2017'!C73)</f>
        <v>258u</v>
      </c>
      <c r="D73" s="7" t="str">
        <f>IF($L73&gt;0,IFERROR(VLOOKUP($A73,'3.0 Input│AMP'!$A$13:$F$959,COLUMN(D73)+1,FALSE),"Other"),"")</f>
        <v>Other</v>
      </c>
      <c r="E73" s="7" t="str">
        <f>IF($L73&gt;0,IFERROR(VLOOKUP($A73,'3.0 Input│AMP'!$A$13:$F$959,COLUMN(E73)+1,FALSE),"Non-System"),"")</f>
        <v>Replacement</v>
      </c>
      <c r="F73" s="6">
        <v>2018</v>
      </c>
      <c r="G73" s="23">
        <f>IF($F73=G$12,'5.5 Calc│Escalated capex'!$L73,IF($F73="incurred",'5.5 Calc│Escalated capex'!G73,0))</f>
        <v>0.39662261136531368</v>
      </c>
      <c r="H73" s="23">
        <f>IF($F73=H$12,'5.5 Calc│Escalated capex'!$L73,IF($F73="incurred",'5.5 Calc│Escalated capex'!H73,0))</f>
        <v>0</v>
      </c>
      <c r="I73" s="23">
        <f>IF($F73=I$12,'5.5 Calc│Escalated capex'!$L73,IF($F73="incurred",'5.5 Calc│Escalated capex'!I73,0))</f>
        <v>0</v>
      </c>
      <c r="J73" s="23">
        <f>IF($F73=J$12,'5.5 Calc│Escalated capex'!$L73,IF($F73="incurred",'5.5 Calc│Escalated capex'!J73,0))</f>
        <v>0</v>
      </c>
      <c r="K73" s="23">
        <f>IF($F73=K$12,'5.5 Calc│Escalated capex'!$L73,IF($F73="incurred",'5.5 Calc│Escalated capex'!K73,0))</f>
        <v>0</v>
      </c>
      <c r="L73" s="39">
        <f t="shared" si="0"/>
        <v>0.39662261136531368</v>
      </c>
      <c r="N73" s="10"/>
      <c r="O73" s="10"/>
      <c r="P73" s="10"/>
      <c r="Q73" s="10"/>
    </row>
    <row r="74" spans="1:17" x14ac:dyDescent="0.25">
      <c r="A74" s="7">
        <f>'5.0 Calc│Forecast Projects'!A74</f>
        <v>62</v>
      </c>
      <c r="B74" s="7" t="str">
        <f>'5.3 Calc│Forecast $2017'!B74</f>
        <v>Pigging Program T108 Newport</v>
      </c>
      <c r="C74" s="27" t="str">
        <f>IF(B74="[Delete]",0,'5.3 Calc│Forecast $2017'!C74)</f>
        <v>258v</v>
      </c>
      <c r="D74" s="7" t="str">
        <f>IF($L74&gt;0,IFERROR(VLOOKUP($A74,'3.0 Input│AMP'!$A$13:$F$959,COLUMN(D74)+1,FALSE),"Other"),"")</f>
        <v>Other</v>
      </c>
      <c r="E74" s="7" t="str">
        <f>IF($L74&gt;0,IFERROR(VLOOKUP($A74,'3.0 Input│AMP'!$A$13:$F$959,COLUMN(E74)+1,FALSE),"Non-System"),"")</f>
        <v>Replacement</v>
      </c>
      <c r="F74" s="6">
        <v>2018</v>
      </c>
      <c r="G74" s="23">
        <f>IF($F74=G$12,'5.5 Calc│Escalated capex'!$L74,IF($F74="incurred",'5.5 Calc│Escalated capex'!G74,0))</f>
        <v>0.49047248767527674</v>
      </c>
      <c r="H74" s="23">
        <f>IF($F74=H$12,'5.5 Calc│Escalated capex'!$L74,IF($F74="incurred",'5.5 Calc│Escalated capex'!H74,0))</f>
        <v>0</v>
      </c>
      <c r="I74" s="23">
        <f>IF($F74=I$12,'5.5 Calc│Escalated capex'!$L74,IF($F74="incurred",'5.5 Calc│Escalated capex'!I74,0))</f>
        <v>0</v>
      </c>
      <c r="J74" s="23">
        <f>IF($F74=J$12,'5.5 Calc│Escalated capex'!$L74,IF($F74="incurred",'5.5 Calc│Escalated capex'!J74,0))</f>
        <v>0</v>
      </c>
      <c r="K74" s="23">
        <f>IF($F74=K$12,'5.5 Calc│Escalated capex'!$L74,IF($F74="incurred",'5.5 Calc│Escalated capex'!K74,0))</f>
        <v>0</v>
      </c>
      <c r="L74" s="39">
        <f t="shared" si="0"/>
        <v>0.49047248767527674</v>
      </c>
      <c r="N74" s="10"/>
      <c r="O74" s="10"/>
      <c r="P74" s="10"/>
      <c r="Q74" s="10"/>
    </row>
    <row r="75" spans="1:17" x14ac:dyDescent="0.25">
      <c r="A75" s="7">
        <f>'5.0 Calc│Forecast Projects'!A75</f>
        <v>63</v>
      </c>
      <c r="B75" s="7" t="str">
        <f>'5.3 Calc│Forecast $2017'!B75</f>
        <v>Pigging Program Inner Ring Main</v>
      </c>
      <c r="C75" s="27" t="str">
        <f>IF(B75="[Delete]",0,'5.3 Calc│Forecast $2017'!C75)</f>
        <v>258w</v>
      </c>
      <c r="D75" s="7" t="str">
        <f>IF($L75&gt;0,IFERROR(VLOOKUP($A75,'3.0 Input│AMP'!$A$13:$F$959,COLUMN(D75)+1,FALSE),"Other"),"")</f>
        <v>Other</v>
      </c>
      <c r="E75" s="7" t="str">
        <f>IF($L75&gt;0,IFERROR(VLOOKUP($A75,'3.0 Input│AMP'!$A$13:$F$959,COLUMN(E75)+1,FALSE),"Non-System"),"")</f>
        <v>Replacement</v>
      </c>
      <c r="F75" s="6">
        <v>2020</v>
      </c>
      <c r="G75" s="23">
        <f>IF($F75=G$12,'5.5 Calc│Escalated capex'!$L75,IF($F75="incurred",'5.5 Calc│Escalated capex'!G75,0))</f>
        <v>0</v>
      </c>
      <c r="H75" s="23">
        <f>IF($F75=H$12,'5.5 Calc│Escalated capex'!$L75,IF($F75="incurred",'5.5 Calc│Escalated capex'!H75,0))</f>
        <v>0</v>
      </c>
      <c r="I75" s="23">
        <f>IF($F75=I$12,'5.5 Calc│Escalated capex'!$L75,IF($F75="incurred",'5.5 Calc│Escalated capex'!I75,0))</f>
        <v>3.6367704797047977E-3</v>
      </c>
      <c r="J75" s="23">
        <f>IF($F75=J$12,'5.5 Calc│Escalated capex'!$L75,IF($F75="incurred",'5.5 Calc│Escalated capex'!J75,0))</f>
        <v>0</v>
      </c>
      <c r="K75" s="23">
        <f>IF($F75=K$12,'5.5 Calc│Escalated capex'!$L75,IF($F75="incurred",'5.5 Calc│Escalated capex'!K75,0))</f>
        <v>0</v>
      </c>
      <c r="L75" s="39">
        <f t="shared" si="0"/>
        <v>3.6367704797047977E-3</v>
      </c>
      <c r="N75" s="10"/>
      <c r="O75" s="10"/>
      <c r="P75" s="10"/>
      <c r="Q75" s="10"/>
    </row>
    <row r="76" spans="1:17" x14ac:dyDescent="0.25">
      <c r="A76" s="7">
        <f>'5.0 Calc│Forecast Projects'!A76</f>
        <v>64</v>
      </c>
      <c r="B76" s="7" t="str">
        <f>'5.3 Calc│Forecast $2017'!B76</f>
        <v>Pigging Program T1 Morwell - Dandenong Repair Program</v>
      </c>
      <c r="C76" s="27" t="str">
        <f>IF(B76="[Delete]",0,'5.3 Calc│Forecast $2017'!C76)</f>
        <v>258x</v>
      </c>
      <c r="D76" s="7" t="str">
        <f>IF($L76&gt;0,IFERROR(VLOOKUP($A76,'3.0 Input│AMP'!$A$13:$F$959,COLUMN(D76)+1,FALSE),"Other"),"")</f>
        <v>Other</v>
      </c>
      <c r="E76" s="7" t="str">
        <f>IF($L76&gt;0,IFERROR(VLOOKUP($A76,'3.0 Input│AMP'!$A$13:$F$959,COLUMN(E76)+1,FALSE),"Non-System"),"")</f>
        <v>Replacement</v>
      </c>
      <c r="F76" s="6">
        <v>2019</v>
      </c>
      <c r="G76" s="23">
        <f>IF($F76=G$12,'5.5 Calc│Escalated capex'!$L76,IF($F76="incurred",'5.5 Calc│Escalated capex'!G76,0))</f>
        <v>0</v>
      </c>
      <c r="H76" s="23">
        <f>IF($F76=H$12,'5.5 Calc│Escalated capex'!$L76,IF($F76="incurred",'5.5 Calc│Escalated capex'!H76,0))</f>
        <v>1.1381872720295203</v>
      </c>
      <c r="I76" s="23">
        <f>IF($F76=I$12,'5.5 Calc│Escalated capex'!$L76,IF($F76="incurred",'5.5 Calc│Escalated capex'!I76,0))</f>
        <v>0</v>
      </c>
      <c r="J76" s="23">
        <f>IF($F76=J$12,'5.5 Calc│Escalated capex'!$L76,IF($F76="incurred",'5.5 Calc│Escalated capex'!J76,0))</f>
        <v>0</v>
      </c>
      <c r="K76" s="23">
        <f>IF($F76=K$12,'5.5 Calc│Escalated capex'!$L76,IF($F76="incurred",'5.5 Calc│Escalated capex'!K76,0))</f>
        <v>0</v>
      </c>
      <c r="L76" s="39">
        <f t="shared" si="0"/>
        <v>1.1381872720295203</v>
      </c>
      <c r="N76" s="10"/>
      <c r="O76" s="10"/>
      <c r="P76" s="10"/>
      <c r="Q76" s="10"/>
    </row>
    <row r="77" spans="1:17" x14ac:dyDescent="0.25">
      <c r="A77" s="7">
        <f>'5.0 Calc│Forecast Projects'!A77</f>
        <v>65</v>
      </c>
      <c r="B77" s="7" t="str">
        <f>'5.3 Calc│Forecast $2017'!B77</f>
        <v>Pig Trap Installation James Street to Laverton Pipeline (253)</v>
      </c>
      <c r="C77" s="27" t="str">
        <f>IF(B77="[Delete]",0,'5.3 Calc│Forecast $2017'!C77)</f>
        <v>259a</v>
      </c>
      <c r="D77" s="7" t="str">
        <f>IF($L77&gt;0,IFERROR(VLOOKUP($A77,'3.0 Input│AMP'!$A$13:$F$959,COLUMN(D77)+1,FALSE),"Other"),"")</f>
        <v>Pipelines</v>
      </c>
      <c r="E77" s="7" t="str">
        <f>IF($L77&gt;0,IFERROR(VLOOKUP($A77,'3.0 Input│AMP'!$A$13:$F$959,COLUMN(E77)+1,FALSE),"Non-System"),"")</f>
        <v>Replacement</v>
      </c>
      <c r="F77" s="6">
        <v>2020</v>
      </c>
      <c r="G77" s="23">
        <f>IF($F77=G$12,'5.5 Calc│Escalated capex'!$L77,IF($F77="incurred",'5.5 Calc│Escalated capex'!G77,0))</f>
        <v>0</v>
      </c>
      <c r="H77" s="23">
        <f>IF($F77=H$12,'5.5 Calc│Escalated capex'!$L77,IF($F77="incurred",'5.5 Calc│Escalated capex'!H77,0))</f>
        <v>0</v>
      </c>
      <c r="I77" s="23">
        <f>IF($F77=I$12,'5.5 Calc│Escalated capex'!$L77,IF($F77="incurred",'5.5 Calc│Escalated capex'!I77,0))</f>
        <v>2.1763674003383109</v>
      </c>
      <c r="J77" s="23">
        <f>IF($F77=J$12,'5.5 Calc│Escalated capex'!$L77,IF($F77="incurred",'5.5 Calc│Escalated capex'!J77,0))</f>
        <v>0</v>
      </c>
      <c r="K77" s="23">
        <f>IF($F77=K$12,'5.5 Calc│Escalated capex'!$L77,IF($F77="incurred",'5.5 Calc│Escalated capex'!K77,0))</f>
        <v>0</v>
      </c>
      <c r="L77" s="39">
        <f t="shared" si="0"/>
        <v>2.1763674003383109</v>
      </c>
      <c r="N77" s="10"/>
      <c r="O77" s="10"/>
      <c r="P77" s="10"/>
      <c r="Q77" s="10"/>
    </row>
    <row r="78" spans="1:17" x14ac:dyDescent="0.25">
      <c r="A78" s="7">
        <f>'5.0 Calc│Forecast Projects'!A78</f>
        <v>66</v>
      </c>
      <c r="B78" s="7" t="str">
        <f>'5.3 Calc│Forecast $2017'!B78</f>
        <v>Pig Trap Installation Tyers to Maryvale Pipeline (67)</v>
      </c>
      <c r="C78" s="27" t="str">
        <f>IF(B78="[Delete]",0,'5.3 Calc│Forecast $2017'!C78)</f>
        <v>259d</v>
      </c>
      <c r="D78" s="7" t="str">
        <f>IF($L78&gt;0,IFERROR(VLOOKUP($A78,'3.0 Input│AMP'!$A$13:$F$959,COLUMN(D78)+1,FALSE),"Other"),"")</f>
        <v>Pipelines</v>
      </c>
      <c r="E78" s="7" t="str">
        <f>IF($L78&gt;0,IFERROR(VLOOKUP($A78,'3.0 Input│AMP'!$A$13:$F$959,COLUMN(E78)+1,FALSE),"Non-System"),"")</f>
        <v>Replacement</v>
      </c>
      <c r="F78" s="6">
        <v>2019</v>
      </c>
      <c r="G78" s="23">
        <f>IF($F78=G$12,'5.5 Calc│Escalated capex'!$L78,IF($F78="incurred",'5.5 Calc│Escalated capex'!G78,0))</f>
        <v>0</v>
      </c>
      <c r="H78" s="23">
        <f>IF($F78=H$12,'5.5 Calc│Escalated capex'!$L78,IF($F78="incurred",'5.5 Calc│Escalated capex'!H78,0))</f>
        <v>0.6918039521620194</v>
      </c>
      <c r="I78" s="23">
        <f>IF($F78=I$12,'5.5 Calc│Escalated capex'!$L78,IF($F78="incurred",'5.5 Calc│Escalated capex'!I78,0))</f>
        <v>0</v>
      </c>
      <c r="J78" s="23">
        <f>IF($F78=J$12,'5.5 Calc│Escalated capex'!$L78,IF($F78="incurred",'5.5 Calc│Escalated capex'!J78,0))</f>
        <v>0</v>
      </c>
      <c r="K78" s="23">
        <f>IF($F78=K$12,'5.5 Calc│Escalated capex'!$L78,IF($F78="incurred",'5.5 Calc│Escalated capex'!K78,0))</f>
        <v>0</v>
      </c>
      <c r="L78" s="39">
        <f t="shared" ref="L78:L137" si="1">SUM(G78:K78)</f>
        <v>0.6918039521620194</v>
      </c>
      <c r="N78" s="10"/>
      <c r="O78" s="10"/>
      <c r="P78" s="10"/>
      <c r="Q78" s="10"/>
    </row>
    <row r="79" spans="1:17" x14ac:dyDescent="0.25">
      <c r="A79" s="7">
        <f>'5.0 Calc│Forecast Projects'!A79</f>
        <v>67</v>
      </c>
      <c r="B79" s="7" t="str">
        <f>'5.3 Calc│Forecast $2017'!B79</f>
        <v>Liquid Management - Brooklyn</v>
      </c>
      <c r="C79" s="27" t="str">
        <f>IF(B79="[Delete]",0,'5.3 Calc│Forecast $2017'!C79)</f>
        <v>260a</v>
      </c>
      <c r="D79" s="7" t="str">
        <f>IF($L79&gt;0,IFERROR(VLOOKUP($A79,'3.0 Input│AMP'!$A$13:$F$959,COLUMN(D79)+1,FALSE),"Other"),"")</f>
        <v>City Gates &amp; Field Regs</v>
      </c>
      <c r="E79" s="7" t="str">
        <f>IF($L79&gt;0,IFERROR(VLOOKUP($A79,'3.0 Input│AMP'!$A$13:$F$959,COLUMN(E79)+1,FALSE),"Non-System"),"")</f>
        <v>Replacement</v>
      </c>
      <c r="F79" s="6">
        <v>2022</v>
      </c>
      <c r="G79" s="23">
        <f>IF($F79=G$12,'5.5 Calc│Escalated capex'!$L79,IF($F79="incurred",'5.5 Calc│Escalated capex'!G79,0))</f>
        <v>0</v>
      </c>
      <c r="H79" s="23">
        <f>IF($F79=H$12,'5.5 Calc│Escalated capex'!$L79,IF($F79="incurred",'5.5 Calc│Escalated capex'!H79,0))</f>
        <v>0</v>
      </c>
      <c r="I79" s="23">
        <f>IF($F79=I$12,'5.5 Calc│Escalated capex'!$L79,IF($F79="incurred",'5.5 Calc│Escalated capex'!I79,0))</f>
        <v>0</v>
      </c>
      <c r="J79" s="23">
        <f>IF($F79=J$12,'5.5 Calc│Escalated capex'!$L79,IF($F79="incurred",'5.5 Calc│Escalated capex'!J79,0))</f>
        <v>0</v>
      </c>
      <c r="K79" s="23">
        <f>IF($F79=K$12,'5.5 Calc│Escalated capex'!$L79,IF($F79="incurred",'5.5 Calc│Escalated capex'!K79,0))</f>
        <v>0.16250969335793355</v>
      </c>
      <c r="L79" s="39">
        <f t="shared" si="1"/>
        <v>0.16250969335793355</v>
      </c>
      <c r="N79" s="10"/>
      <c r="O79" s="10"/>
      <c r="P79" s="10"/>
      <c r="Q79" s="10"/>
    </row>
    <row r="80" spans="1:17" x14ac:dyDescent="0.25">
      <c r="A80" s="7">
        <f>'5.0 Calc│Forecast Projects'!A80</f>
        <v>68</v>
      </c>
      <c r="B80" s="7" t="str">
        <f>'5.3 Calc│Forecast $2017'!B80</f>
        <v>Liquid Management - Pakenham</v>
      </c>
      <c r="C80" s="27" t="str">
        <f>IF(B80="[Delete]",0,'5.3 Calc│Forecast $2017'!C80)</f>
        <v>260b</v>
      </c>
      <c r="D80" s="7" t="str">
        <f>IF($L80&gt;0,IFERROR(VLOOKUP($A80,'3.0 Input│AMP'!$A$13:$F$959,COLUMN(D80)+1,FALSE),"Other"),"")</f>
        <v>City Gates &amp; Field Regs</v>
      </c>
      <c r="E80" s="7" t="str">
        <f>IF($L80&gt;0,IFERROR(VLOOKUP($A80,'3.0 Input│AMP'!$A$13:$F$959,COLUMN(E80)+1,FALSE),"Non-System"),"")</f>
        <v>Replacement</v>
      </c>
      <c r="F80" s="6">
        <v>2021</v>
      </c>
      <c r="G80" s="23">
        <f>IF($F80=G$12,'5.5 Calc│Escalated capex'!$L80,IF($F80="incurred",'5.5 Calc│Escalated capex'!G80,0))</f>
        <v>0</v>
      </c>
      <c r="H80" s="23">
        <f>IF($F80=H$12,'5.5 Calc│Escalated capex'!$L80,IF($F80="incurred",'5.5 Calc│Escalated capex'!H80,0))</f>
        <v>0</v>
      </c>
      <c r="I80" s="23">
        <f>IF($F80=I$12,'5.5 Calc│Escalated capex'!$L80,IF($F80="incurred",'5.5 Calc│Escalated capex'!I80,0))</f>
        <v>0</v>
      </c>
      <c r="J80" s="23">
        <f>IF($F80=J$12,'5.5 Calc│Escalated capex'!$L80,IF($F80="incurred",'5.5 Calc│Escalated capex'!J80,0))</f>
        <v>0.16250969335793355</v>
      </c>
      <c r="K80" s="23">
        <f>IF($F80=K$12,'5.5 Calc│Escalated capex'!$L80,IF($F80="incurred",'5.5 Calc│Escalated capex'!K80,0))</f>
        <v>0</v>
      </c>
      <c r="L80" s="39">
        <f t="shared" si="1"/>
        <v>0.16250969335793355</v>
      </c>
      <c r="N80" s="10"/>
      <c r="O80" s="10"/>
      <c r="P80" s="10"/>
      <c r="Q80" s="10"/>
    </row>
    <row r="81" spans="1:17" x14ac:dyDescent="0.25">
      <c r="A81" s="7">
        <f>'5.0 Calc│Forecast Projects'!A81</f>
        <v>69</v>
      </c>
      <c r="B81" s="7" t="str">
        <f>'5.3 Calc│Forecast $2017'!B81</f>
        <v>RTU replacement</v>
      </c>
      <c r="C81" s="27">
        <f>IF(B81="[Delete]",0,'5.3 Calc│Forecast $2017'!C81)</f>
        <v>262</v>
      </c>
      <c r="D81" s="7" t="str">
        <f>IF($L81&gt;0,IFERROR(VLOOKUP($A81,'3.0 Input│AMP'!$A$13:$F$959,COLUMN(D81)+1,FALSE),"Other"),"")</f>
        <v>Other</v>
      </c>
      <c r="E81" s="7" t="str">
        <f>IF($L81&gt;0,IFERROR(VLOOKUP($A81,'3.0 Input│AMP'!$A$13:$F$959,COLUMN(E81)+1,FALSE),"Non-System"),"")</f>
        <v>Replacement</v>
      </c>
      <c r="F81" s="6" t="s">
        <v>132</v>
      </c>
      <c r="G81" s="23">
        <f>IF($F81=G$12,'5.5 Calc│Escalated capex'!$L81,IF($F81="incurred",'5.5 Calc│Escalated capex'!G81,0))</f>
        <v>0.14678807202952029</v>
      </c>
      <c r="H81" s="23">
        <f>IF($F81=H$12,'5.5 Calc│Escalated capex'!$L81,IF($F81="incurred",'5.5 Calc│Escalated capex'!H81,0))</f>
        <v>0.14678807202952029</v>
      </c>
      <c r="I81" s="23">
        <f>IF($F81=I$12,'5.5 Calc│Escalated capex'!$L81,IF($F81="incurred",'5.5 Calc│Escalated capex'!I81,0))</f>
        <v>0.14678807202952029</v>
      </c>
      <c r="J81" s="23">
        <f>IF($F81=J$12,'5.5 Calc│Escalated capex'!$L81,IF($F81="incurred",'5.5 Calc│Escalated capex'!J81,0))</f>
        <v>0.14678807202952029</v>
      </c>
      <c r="K81" s="23">
        <f>IF($F81=K$12,'5.5 Calc│Escalated capex'!$L81,IF($F81="incurred",'5.5 Calc│Escalated capex'!K81,0))</f>
        <v>0.14678807202952029</v>
      </c>
      <c r="L81" s="39">
        <f t="shared" si="1"/>
        <v>0.73394036014760144</v>
      </c>
      <c r="N81" s="10"/>
      <c r="O81" s="10"/>
      <c r="P81" s="10"/>
      <c r="Q81" s="10"/>
    </row>
    <row r="82" spans="1:17" x14ac:dyDescent="0.25">
      <c r="A82" s="7">
        <f>'5.0 Calc│Forecast Projects'!A82</f>
        <v>70</v>
      </c>
      <c r="B82" s="7" t="str">
        <f>'5.3 Calc│Forecast $2017'!B82</f>
        <v>Pipe Support replacement</v>
      </c>
      <c r="C82" s="27">
        <f>IF(B82="[Delete]",0,'5.3 Calc│Forecast $2017'!C82)</f>
        <v>263</v>
      </c>
      <c r="D82" s="7" t="str">
        <f>IF($L82&gt;0,IFERROR(VLOOKUP($A82,'3.0 Input│AMP'!$A$13:$F$959,COLUMN(D82)+1,FALSE),"Other"),"")</f>
        <v>Pipelines</v>
      </c>
      <c r="E82" s="7" t="str">
        <f>IF($L82&gt;0,IFERROR(VLOOKUP($A82,'3.0 Input│AMP'!$A$13:$F$959,COLUMN(E82)+1,FALSE),"Non-System"),"")</f>
        <v>Replacement</v>
      </c>
      <c r="F82" s="6" t="s">
        <v>132</v>
      </c>
      <c r="G82" s="23">
        <f>IF($F82=G$12,'5.5 Calc│Escalated capex'!$L82,IF($F82="incurred",'5.5 Calc│Escalated capex'!G82,0))</f>
        <v>0.1705885496103321</v>
      </c>
      <c r="H82" s="23">
        <f>IF($F82=H$12,'5.5 Calc│Escalated capex'!$L82,IF($F82="incurred",'5.5 Calc│Escalated capex'!H82,0))</f>
        <v>0.1705885496103321</v>
      </c>
      <c r="I82" s="23">
        <f>IF($F82=I$12,'5.5 Calc│Escalated capex'!$L82,IF($F82="incurred",'5.5 Calc│Escalated capex'!I82,0))</f>
        <v>0.1705885496103321</v>
      </c>
      <c r="J82" s="23">
        <f>IF($F82=J$12,'5.5 Calc│Escalated capex'!$L82,IF($F82="incurred",'5.5 Calc│Escalated capex'!J82,0))</f>
        <v>0.1705885496103321</v>
      </c>
      <c r="K82" s="23">
        <f>IF($F82=K$12,'5.5 Calc│Escalated capex'!$L82,IF($F82="incurred",'5.5 Calc│Escalated capex'!K82,0))</f>
        <v>0.1705885496103321</v>
      </c>
      <c r="L82" s="39">
        <f t="shared" si="1"/>
        <v>0.85294274805166048</v>
      </c>
      <c r="N82" s="10"/>
      <c r="O82" s="10"/>
      <c r="P82" s="10"/>
      <c r="Q82" s="10"/>
    </row>
    <row r="83" spans="1:17" x14ac:dyDescent="0.25">
      <c r="A83" s="7">
        <f>'5.0 Calc│Forecast Projects'!A83</f>
        <v>71</v>
      </c>
      <c r="B83" s="7" t="str">
        <f>'5.3 Calc│Forecast $2017'!B83</f>
        <v>HMI upgrade to CLEAR SCADA at BCS, SCS and WCS &amp; CG, Longford</v>
      </c>
      <c r="C83" s="27">
        <f>IF(B83="[Delete]",0,'5.3 Calc│Forecast $2017'!C83)</f>
        <v>264</v>
      </c>
      <c r="D83" s="7" t="str">
        <f>IF($L83&gt;0,IFERROR(VLOOKUP($A83,'3.0 Input│AMP'!$A$13:$F$959,COLUMN(D83)+1,FALSE),"Other"),"")</f>
        <v>Other</v>
      </c>
      <c r="E83" s="7" t="str">
        <f>IF($L83&gt;0,IFERROR(VLOOKUP($A83,'3.0 Input│AMP'!$A$13:$F$959,COLUMN(E83)+1,FALSE),"Non-System"),"")</f>
        <v>Non-System</v>
      </c>
      <c r="F83" s="6" t="s">
        <v>132</v>
      </c>
      <c r="G83" s="23">
        <f>IF($F83=G$12,'5.5 Calc│Escalated capex'!$L83,IF($F83="incurred",'5.5 Calc│Escalated capex'!G83,0))</f>
        <v>6.3063852398524009E-2</v>
      </c>
      <c r="H83" s="23">
        <f>IF($F83=H$12,'5.5 Calc│Escalated capex'!$L83,IF($F83="incurred",'5.5 Calc│Escalated capex'!H83,0))</f>
        <v>6.3063852398524009E-2</v>
      </c>
      <c r="I83" s="23">
        <f>IF($F83=I$12,'5.5 Calc│Escalated capex'!$L83,IF($F83="incurred",'5.5 Calc│Escalated capex'!I83,0))</f>
        <v>6.3063852398524009E-2</v>
      </c>
      <c r="J83" s="23">
        <f>IF($F83=J$12,'5.5 Calc│Escalated capex'!$L83,IF($F83="incurred",'5.5 Calc│Escalated capex'!J83,0))</f>
        <v>6.3063852398524009E-2</v>
      </c>
      <c r="K83" s="23">
        <f>IF($F83=K$12,'5.5 Calc│Escalated capex'!$L83,IF($F83="incurred",'5.5 Calc│Escalated capex'!K83,0))</f>
        <v>6.3063852398524009E-2</v>
      </c>
      <c r="L83" s="39">
        <f t="shared" si="1"/>
        <v>0.31531926199262006</v>
      </c>
      <c r="N83" s="10"/>
      <c r="O83" s="10"/>
      <c r="P83" s="10"/>
      <c r="Q83" s="10"/>
    </row>
    <row r="84" spans="1:17" x14ac:dyDescent="0.25">
      <c r="A84" s="7">
        <f>'5.0 Calc│Forecast Projects'!A84</f>
        <v>72</v>
      </c>
      <c r="B84" s="7" t="str">
        <f>'5.3 Calc│Forecast $2017'!B84</f>
        <v>BCS Unit 12 Inlet Filter Replacement/Augmentation</v>
      </c>
      <c r="C84" s="27">
        <f>IF(B84="[Delete]",0,'5.3 Calc│Forecast $2017'!C84)</f>
        <v>267</v>
      </c>
      <c r="D84" s="7" t="str">
        <f>IF($L84&gt;0,IFERROR(VLOOKUP($A84,'3.0 Input│AMP'!$A$13:$F$959,COLUMN(D84)+1,FALSE),"Other"),"")</f>
        <v>Compressors</v>
      </c>
      <c r="E84" s="7" t="str">
        <f>IF($L84&gt;0,IFERROR(VLOOKUP($A84,'3.0 Input│AMP'!$A$13:$F$959,COLUMN(E84)+1,FALSE),"Non-System"),"")</f>
        <v>Replacement</v>
      </c>
      <c r="F84" s="6">
        <v>2018</v>
      </c>
      <c r="G84" s="23">
        <f>IF($F84=G$12,'5.5 Calc│Escalated capex'!$L84,IF($F84="incurred",'5.5 Calc│Escalated capex'!G84,0))</f>
        <v>0.65800478712177135</v>
      </c>
      <c r="H84" s="23">
        <f>IF($F84=H$12,'5.5 Calc│Escalated capex'!$L84,IF($F84="incurred",'5.5 Calc│Escalated capex'!H84,0))</f>
        <v>0</v>
      </c>
      <c r="I84" s="23">
        <f>IF($F84=I$12,'5.5 Calc│Escalated capex'!$L84,IF($F84="incurred",'5.5 Calc│Escalated capex'!I84,0))</f>
        <v>0</v>
      </c>
      <c r="J84" s="23">
        <f>IF($F84=J$12,'5.5 Calc│Escalated capex'!$L84,IF($F84="incurred",'5.5 Calc│Escalated capex'!J84,0))</f>
        <v>0</v>
      </c>
      <c r="K84" s="23">
        <f>IF($F84=K$12,'5.5 Calc│Escalated capex'!$L84,IF($F84="incurred",'5.5 Calc│Escalated capex'!K84,0))</f>
        <v>0</v>
      </c>
      <c r="L84" s="39">
        <f t="shared" si="1"/>
        <v>0.65800478712177135</v>
      </c>
      <c r="N84" s="10"/>
      <c r="O84" s="10"/>
      <c r="P84" s="10"/>
      <c r="Q84" s="10"/>
    </row>
    <row r="85" spans="1:17" x14ac:dyDescent="0.25">
      <c r="A85" s="7">
        <f>'5.0 Calc│Forecast Projects'!A85</f>
        <v>73</v>
      </c>
      <c r="B85" s="7" t="str">
        <f>'5.3 Calc│Forecast $2017'!B85</f>
        <v>Coogee decommissioning</v>
      </c>
      <c r="C85" s="27">
        <f>IF(B85="[Delete]",0,'5.3 Calc│Forecast $2017'!C85)</f>
        <v>268</v>
      </c>
      <c r="D85" s="7" t="str">
        <f>IF($L85&gt;0,IFERROR(VLOOKUP($A85,'3.0 Input│AMP'!$A$13:$F$959,COLUMN(D85)+1,FALSE),"Other"),"")</f>
        <v/>
      </c>
      <c r="E85" s="7" t="str">
        <f>IF($L85&gt;0,IFERROR(VLOOKUP($A85,'3.0 Input│AMP'!$A$13:$F$959,COLUMN(E85)+1,FALSE),"Non-System"),"")</f>
        <v/>
      </c>
      <c r="F85" s="6">
        <v>2022</v>
      </c>
      <c r="G85" s="23">
        <f>IF($F85=G$12,'5.5 Calc│Escalated capex'!$L85,IF($F85="incurred",'5.5 Calc│Escalated capex'!G85,0))</f>
        <v>0</v>
      </c>
      <c r="H85" s="23">
        <f>IF($F85=H$12,'5.5 Calc│Escalated capex'!$L85,IF($F85="incurred",'5.5 Calc│Escalated capex'!H85,0))</f>
        <v>0</v>
      </c>
      <c r="I85" s="23">
        <f>IF($F85=I$12,'5.5 Calc│Escalated capex'!$L85,IF($F85="incurred",'5.5 Calc│Escalated capex'!I85,0))</f>
        <v>0</v>
      </c>
      <c r="J85" s="23">
        <f>IF($F85=J$12,'5.5 Calc│Escalated capex'!$L85,IF($F85="incurred",'5.5 Calc│Escalated capex'!J85,0))</f>
        <v>0</v>
      </c>
      <c r="K85" s="23">
        <f>IF($F85=K$12,'5.5 Calc│Escalated capex'!$L85,IF($F85="incurred",'5.5 Calc│Escalated capex'!K85,0))</f>
        <v>0</v>
      </c>
      <c r="L85" s="39">
        <f t="shared" si="1"/>
        <v>0</v>
      </c>
      <c r="N85" s="10"/>
      <c r="O85" s="10"/>
      <c r="P85" s="10"/>
      <c r="Q85" s="10"/>
    </row>
    <row r="86" spans="1:17" x14ac:dyDescent="0.25">
      <c r="A86" s="7">
        <f>'5.0 Calc│Forecast Projects'!A86</f>
        <v>74</v>
      </c>
      <c r="B86" s="7" t="str">
        <f>'5.3 Calc│Forecast $2017'!B86</f>
        <v>Compressor Type B Compliance</v>
      </c>
      <c r="C86" s="27">
        <f>IF(B86="[Delete]",0,'5.3 Calc│Forecast $2017'!C86)</f>
        <v>271</v>
      </c>
      <c r="D86" s="7" t="str">
        <f>IF($L86&gt;0,IFERROR(VLOOKUP($A86,'3.0 Input│AMP'!$A$13:$F$959,COLUMN(D86)+1,FALSE),"Other"),"")</f>
        <v>Compressors</v>
      </c>
      <c r="E86" s="7" t="str">
        <f>IF($L86&gt;0,IFERROR(VLOOKUP($A86,'3.0 Input│AMP'!$A$13:$F$959,COLUMN(E86)+1,FALSE),"Non-System"),"")</f>
        <v>Replacement</v>
      </c>
      <c r="F86" s="6" t="s">
        <v>132</v>
      </c>
      <c r="G86" s="23">
        <f>IF($F86=G$12,'5.5 Calc│Escalated capex'!$L86,IF($F86="incurred",'5.5 Calc│Escalated capex'!G86,0))</f>
        <v>0.22431568439114385</v>
      </c>
      <c r="H86" s="23">
        <f>IF($F86=H$12,'5.5 Calc│Escalated capex'!$L86,IF($F86="incurred",'5.5 Calc│Escalated capex'!H86,0))</f>
        <v>0.22431568439114385</v>
      </c>
      <c r="I86" s="23">
        <f>IF($F86=I$12,'5.5 Calc│Escalated capex'!$L86,IF($F86="incurred",'5.5 Calc│Escalated capex'!I86,0))</f>
        <v>0.22431568439114385</v>
      </c>
      <c r="J86" s="23">
        <f>IF($F86=J$12,'5.5 Calc│Escalated capex'!$L86,IF($F86="incurred",'5.5 Calc│Escalated capex'!J86,0))</f>
        <v>0.22431568439114385</v>
      </c>
      <c r="K86" s="23">
        <f>IF($F86=K$12,'5.5 Calc│Escalated capex'!$L86,IF($F86="incurred",'5.5 Calc│Escalated capex'!K86,0))</f>
        <v>0.22431568439114385</v>
      </c>
      <c r="L86" s="39">
        <f t="shared" si="1"/>
        <v>1.1215784219557192</v>
      </c>
      <c r="N86" s="10"/>
      <c r="O86" s="10"/>
      <c r="P86" s="10"/>
      <c r="Q86" s="10"/>
    </row>
    <row r="87" spans="1:17" x14ac:dyDescent="0.25">
      <c r="A87" s="7">
        <f>'5.0 Calc│Forecast Projects'!A87</f>
        <v>75</v>
      </c>
      <c r="B87" s="7" t="str">
        <f>'5.3 Calc│Forecast $2017'!B87</f>
        <v>Dandenong LNG Isolation Valve Upgrade</v>
      </c>
      <c r="C87" s="27">
        <f>IF(B87="[Delete]",0,'5.3 Calc│Forecast $2017'!C87)</f>
        <v>275</v>
      </c>
      <c r="D87" s="7" t="str">
        <f>IF($L87&gt;0,IFERROR(VLOOKUP($A87,'3.0 Input│AMP'!$A$13:$F$959,COLUMN(D87)+1,FALSE),"Other"),"")</f>
        <v>Pipelines</v>
      </c>
      <c r="E87" s="7" t="str">
        <f>IF($L87&gt;0,IFERROR(VLOOKUP($A87,'3.0 Input│AMP'!$A$13:$F$959,COLUMN(E87)+1,FALSE),"Non-System"),"")</f>
        <v>Replacement</v>
      </c>
      <c r="F87" s="6">
        <v>2018</v>
      </c>
      <c r="G87" s="23">
        <f>IF($F87=G$12,'5.5 Calc│Escalated capex'!$L87,IF($F87="incurred",'5.5 Calc│Escalated capex'!G87,0))</f>
        <v>0.67177348671586723</v>
      </c>
      <c r="H87" s="23">
        <f>IF($F87=H$12,'5.5 Calc│Escalated capex'!$L87,IF($F87="incurred",'5.5 Calc│Escalated capex'!H87,0))</f>
        <v>0</v>
      </c>
      <c r="I87" s="23">
        <f>IF($F87=I$12,'5.5 Calc│Escalated capex'!$L87,IF($F87="incurred",'5.5 Calc│Escalated capex'!I87,0))</f>
        <v>0</v>
      </c>
      <c r="J87" s="23">
        <f>IF($F87=J$12,'5.5 Calc│Escalated capex'!$L87,IF($F87="incurred",'5.5 Calc│Escalated capex'!J87,0))</f>
        <v>0</v>
      </c>
      <c r="K87" s="23">
        <f>IF($F87=K$12,'5.5 Calc│Escalated capex'!$L87,IF($F87="incurred",'5.5 Calc│Escalated capex'!K87,0))</f>
        <v>0</v>
      </c>
      <c r="L87" s="39">
        <f t="shared" si="1"/>
        <v>0.67177348671586723</v>
      </c>
      <c r="N87" s="10"/>
      <c r="O87" s="10"/>
      <c r="P87" s="10"/>
      <c r="Q87" s="10"/>
    </row>
    <row r="88" spans="1:17" x14ac:dyDescent="0.25">
      <c r="A88" s="7">
        <f>'5.0 Calc│Forecast Projects'!A88</f>
        <v>76</v>
      </c>
      <c r="B88" s="7" t="str">
        <f>'5.3 Calc│Forecast $2017'!B88</f>
        <v>Morwell-Dandenong Fatigue Crack Detection from High Loads</v>
      </c>
      <c r="C88" s="27">
        <f>IF(B88="[Delete]",0,'5.3 Calc│Forecast $2017'!C88)</f>
        <v>276</v>
      </c>
      <c r="D88" s="7" t="str">
        <f>IF($L88&gt;0,IFERROR(VLOOKUP($A88,'3.0 Input│AMP'!$A$13:$F$959,COLUMN(D88)+1,FALSE),"Other"),"")</f>
        <v>Pipelines</v>
      </c>
      <c r="E88" s="7" t="str">
        <f>IF($L88&gt;0,IFERROR(VLOOKUP($A88,'3.0 Input│AMP'!$A$13:$F$959,COLUMN(E88)+1,FALSE),"Non-System"),"")</f>
        <v>Replacement</v>
      </c>
      <c r="F88" s="6">
        <v>2018</v>
      </c>
      <c r="G88" s="23">
        <f>IF($F88=G$12,'5.5 Calc│Escalated capex'!$L88,IF($F88="incurred",'5.5 Calc│Escalated capex'!G88,0))</f>
        <v>0.26997555719557198</v>
      </c>
      <c r="H88" s="23">
        <f>IF($F88=H$12,'5.5 Calc│Escalated capex'!$L88,IF($F88="incurred",'5.5 Calc│Escalated capex'!H88,0))</f>
        <v>0</v>
      </c>
      <c r="I88" s="23">
        <f>IF($F88=I$12,'5.5 Calc│Escalated capex'!$L88,IF($F88="incurred",'5.5 Calc│Escalated capex'!I88,0))</f>
        <v>0</v>
      </c>
      <c r="J88" s="23">
        <f>IF($F88=J$12,'5.5 Calc│Escalated capex'!$L88,IF($F88="incurred",'5.5 Calc│Escalated capex'!J88,0))</f>
        <v>0</v>
      </c>
      <c r="K88" s="23">
        <f>IF($F88=K$12,'5.5 Calc│Escalated capex'!$L88,IF($F88="incurred",'5.5 Calc│Escalated capex'!K88,0))</f>
        <v>0</v>
      </c>
      <c r="L88" s="39">
        <f t="shared" si="1"/>
        <v>0.26997555719557198</v>
      </c>
      <c r="N88" s="10"/>
      <c r="O88" s="10"/>
      <c r="P88" s="10"/>
      <c r="Q88" s="10"/>
    </row>
    <row r="89" spans="1:17" x14ac:dyDescent="0.25">
      <c r="A89" s="7">
        <f>'5.0 Calc│Forecast Projects'!A89</f>
        <v>77</v>
      </c>
      <c r="B89" s="7" t="str">
        <f>'5.3 Calc│Forecast $2017'!B89</f>
        <v>Unibolt Enclosure Replacement</v>
      </c>
      <c r="C89" s="27">
        <f>IF(B89="[Delete]",0,'5.3 Calc│Forecast $2017'!C89)</f>
        <v>277</v>
      </c>
      <c r="D89" s="7" t="str">
        <f>IF($L89&gt;0,IFERROR(VLOOKUP($A89,'3.0 Input│AMP'!$A$13:$F$959,COLUMN(D89)+1,FALSE),"Other"),"")</f>
        <v>Other</v>
      </c>
      <c r="E89" s="7" t="str">
        <f>IF($L89&gt;0,IFERROR(VLOOKUP($A89,'3.0 Input│AMP'!$A$13:$F$959,COLUMN(E89)+1,FALSE),"Non-System"),"")</f>
        <v>Replacement</v>
      </c>
      <c r="F89" s="6" t="s">
        <v>132</v>
      </c>
      <c r="G89" s="23">
        <f>IF($F89=G$12,'5.5 Calc│Escalated capex'!$L89,IF($F89="incurred",'5.5 Calc│Escalated capex'!G89,0))</f>
        <v>4.6022701107011073E-2</v>
      </c>
      <c r="H89" s="23">
        <f>IF($F89=H$12,'5.5 Calc│Escalated capex'!$L89,IF($F89="incurred",'5.5 Calc│Escalated capex'!H89,0))</f>
        <v>4.6022701107011073E-2</v>
      </c>
      <c r="I89" s="23">
        <f>IF($F89=I$12,'5.5 Calc│Escalated capex'!$L89,IF($F89="incurred",'5.5 Calc│Escalated capex'!I89,0))</f>
        <v>4.6022701107011073E-2</v>
      </c>
      <c r="J89" s="23">
        <f>IF($F89=J$12,'5.5 Calc│Escalated capex'!$L89,IF($F89="incurred",'5.5 Calc│Escalated capex'!J89,0))</f>
        <v>4.6022701107011073E-2</v>
      </c>
      <c r="K89" s="23">
        <f>IF($F89=K$12,'5.5 Calc│Escalated capex'!$L89,IF($F89="incurred",'5.5 Calc│Escalated capex'!K89,0))</f>
        <v>4.6022701107011073E-2</v>
      </c>
      <c r="L89" s="39">
        <f t="shared" si="1"/>
        <v>0.23011350553505536</v>
      </c>
      <c r="N89" s="10"/>
      <c r="O89" s="10"/>
      <c r="P89" s="10"/>
      <c r="Q89" s="10"/>
    </row>
    <row r="90" spans="1:17" x14ac:dyDescent="0.25">
      <c r="A90" s="7">
        <f>'5.0 Calc│Forecast Projects'!A90</f>
        <v>78</v>
      </c>
      <c r="B90" s="7" t="str">
        <f>'5.3 Calc│Forecast $2017'!B90</f>
        <v>WAN Upgrade (Satellite project)</v>
      </c>
      <c r="C90" s="27">
        <f>IF(B90="[Delete]",0,'5.3 Calc│Forecast $2017'!C90)</f>
        <v>278</v>
      </c>
      <c r="D90" s="7" t="str">
        <f>IF($L90&gt;0,IFERROR(VLOOKUP($A90,'3.0 Input│AMP'!$A$13:$F$959,COLUMN(D90)+1,FALSE),"Other"),"")</f>
        <v>Other</v>
      </c>
      <c r="E90" s="7" t="str">
        <f>IF($L90&gt;0,IFERROR(VLOOKUP($A90,'3.0 Input│AMP'!$A$13:$F$959,COLUMN(E90)+1,FALSE),"Non-System"),"")</f>
        <v>Non-System</v>
      </c>
      <c r="F90" s="6" t="s">
        <v>132</v>
      </c>
      <c r="G90" s="23">
        <f>IF($F90=G$12,'5.5 Calc│Escalated capex'!$L90,IF($F90="incurred",'5.5 Calc│Escalated capex'!G90,0))</f>
        <v>0.9801890537269371</v>
      </c>
      <c r="H90" s="23">
        <f>IF($F90=H$12,'5.5 Calc│Escalated capex'!$L90,IF($F90="incurred",'5.5 Calc│Escalated capex'!H90,0))</f>
        <v>0.9801890537269371</v>
      </c>
      <c r="I90" s="23">
        <f>IF($F90=I$12,'5.5 Calc│Escalated capex'!$L90,IF($F90="incurred",'5.5 Calc│Escalated capex'!I90,0))</f>
        <v>0.9801890537269371</v>
      </c>
      <c r="J90" s="23">
        <f>IF($F90=J$12,'5.5 Calc│Escalated capex'!$L90,IF($F90="incurred",'5.5 Calc│Escalated capex'!J90,0))</f>
        <v>0.9801890537269371</v>
      </c>
      <c r="K90" s="23">
        <f>IF($F90=K$12,'5.5 Calc│Escalated capex'!$L90,IF($F90="incurred",'5.5 Calc│Escalated capex'!K90,0))</f>
        <v>0.9801890537269371</v>
      </c>
      <c r="L90" s="39">
        <f t="shared" si="1"/>
        <v>4.9009452686346853</v>
      </c>
      <c r="N90" s="10"/>
      <c r="O90" s="10"/>
      <c r="P90" s="10"/>
      <c r="Q90" s="10"/>
    </row>
    <row r="91" spans="1:17" x14ac:dyDescent="0.25">
      <c r="A91" s="7">
        <f>'5.0 Calc│Forecast Projects'!A91</f>
        <v>79</v>
      </c>
      <c r="B91" s="7" t="str">
        <f>'5.3 Calc│Forecast $2017'!B91</f>
        <v>Warragul Looping 6" (Southern Route)</v>
      </c>
      <c r="C91" s="27" t="str">
        <f>IF(B91="[Delete]",0,'5.3 Calc│Forecast $2017'!C91)</f>
        <v>Warragul 6" (Sth)</v>
      </c>
      <c r="D91" s="7" t="str">
        <f>IF($L91&gt;0,IFERROR(VLOOKUP($A91,'3.0 Input│AMP'!$A$13:$F$959,COLUMN(D91)+1,FALSE),"Other"),"")</f>
        <v>Pipelines</v>
      </c>
      <c r="E91" s="7" t="str">
        <f>IF($L91&gt;0,IFERROR(VLOOKUP($A91,'3.0 Input│AMP'!$A$13:$F$959,COLUMN(E91)+1,FALSE),"Non-System"),"")</f>
        <v>Augmentation</v>
      </c>
      <c r="F91" s="6">
        <v>2020</v>
      </c>
      <c r="G91" s="23">
        <f>IF($F91=G$12,'5.5 Calc│Escalated capex'!$L91,IF($F91="incurred",'5.5 Calc│Escalated capex'!G91,0))</f>
        <v>0</v>
      </c>
      <c r="H91" s="23">
        <f>IF($F91=H$12,'5.5 Calc│Escalated capex'!$L91,IF($F91="incurred",'5.5 Calc│Escalated capex'!H91,0))</f>
        <v>0</v>
      </c>
      <c r="I91" s="23">
        <f>IF($F91=I$12,'5.5 Calc│Escalated capex'!$L91,IF($F91="incurred",'5.5 Calc│Escalated capex'!I91,0))</f>
        <v>7.6594095940959406</v>
      </c>
      <c r="J91" s="23">
        <f>IF($F91=J$12,'5.5 Calc│Escalated capex'!$L91,IF($F91="incurred",'5.5 Calc│Escalated capex'!J91,0))</f>
        <v>0</v>
      </c>
      <c r="K91" s="23">
        <f>IF($F91=K$12,'5.5 Calc│Escalated capex'!$L91,IF($F91="incurred",'5.5 Calc│Escalated capex'!K91,0))</f>
        <v>0</v>
      </c>
      <c r="L91" s="39">
        <f t="shared" si="1"/>
        <v>7.6594095940959406</v>
      </c>
      <c r="N91" s="10"/>
      <c r="O91" s="10"/>
      <c r="P91" s="10"/>
      <c r="Q91" s="10"/>
    </row>
    <row r="92" spans="1:17" x14ac:dyDescent="0.25">
      <c r="A92" s="7">
        <f>'5.0 Calc│Forecast Projects'!A92</f>
        <v>80</v>
      </c>
      <c r="B92" s="7" t="str">
        <f>'5.3 Calc│Forecast $2017'!B92</f>
        <v>Angelsea Pipeline (Western Route)</v>
      </c>
      <c r="C92" s="27" t="str">
        <f>IF(B92="[Delete]",0,'5.3 Calc│Forecast $2017'!C92)</f>
        <v>Anglesea</v>
      </c>
      <c r="D92" s="7" t="str">
        <f>IF($L92&gt;0,IFERROR(VLOOKUP($A92,'3.0 Input│AMP'!$A$13:$F$959,COLUMN(D92)+1,FALSE),"Other"),"")</f>
        <v>Pipelines</v>
      </c>
      <c r="E92" s="7" t="str">
        <f>IF($L92&gt;0,IFERROR(VLOOKUP($A92,'3.0 Input│AMP'!$A$13:$F$959,COLUMN(E92)+1,FALSE),"Non-System"),"")</f>
        <v>Augmentation</v>
      </c>
      <c r="F92" s="6">
        <v>2019</v>
      </c>
      <c r="G92" s="23">
        <f>IF($F92=G$12,'5.5 Calc│Escalated capex'!$L92,IF($F92="incurred",'5.5 Calc│Escalated capex'!G92,0))</f>
        <v>0</v>
      </c>
      <c r="H92" s="23">
        <f>IF($F92=H$12,'5.5 Calc│Escalated capex'!$L92,IF($F92="incurred",'5.5 Calc│Escalated capex'!H92,0))</f>
        <v>26.800167186420666</v>
      </c>
      <c r="I92" s="23">
        <f>IF($F92=I$12,'5.5 Calc│Escalated capex'!$L92,IF($F92="incurred",'5.5 Calc│Escalated capex'!I92,0))</f>
        <v>0</v>
      </c>
      <c r="J92" s="23">
        <f>IF($F92=J$12,'5.5 Calc│Escalated capex'!$L92,IF($F92="incurred",'5.5 Calc│Escalated capex'!J92,0))</f>
        <v>0</v>
      </c>
      <c r="K92" s="23">
        <f>IF($F92=K$12,'5.5 Calc│Escalated capex'!$L92,IF($F92="incurred",'5.5 Calc│Escalated capex'!K92,0))</f>
        <v>0</v>
      </c>
      <c r="L92" s="39">
        <f t="shared" si="1"/>
        <v>26.800167186420666</v>
      </c>
      <c r="N92" s="10"/>
      <c r="O92" s="10"/>
      <c r="P92" s="10"/>
      <c r="Q92" s="10"/>
    </row>
    <row r="93" spans="1:17" x14ac:dyDescent="0.25">
      <c r="A93" s="7">
        <f>'5.0 Calc│Forecast Projects'!A93</f>
        <v>81</v>
      </c>
      <c r="B93" s="7" t="str">
        <f>'5.3 Calc│Forecast $2017'!B93</f>
        <v>BCS Reconfiguration (2B)</v>
      </c>
      <c r="C93" s="27" t="str">
        <f>IF(B93="[Delete]",0,'5.3 Calc│Forecast $2017'!C93)</f>
        <v>BCS Reconfig (2A)</v>
      </c>
      <c r="D93" s="7" t="str">
        <f>IF($L93&gt;0,IFERROR(VLOOKUP($A93,'3.0 Input│AMP'!$A$13:$F$959,COLUMN(D93)+1,FALSE),"Other"),"")</f>
        <v>Compressors</v>
      </c>
      <c r="E93" s="7" t="str">
        <f>IF($L93&gt;0,IFERROR(VLOOKUP($A93,'3.0 Input│AMP'!$A$13:$F$959,COLUMN(E93)+1,FALSE),"Non-System"),"")</f>
        <v>Augmentation</v>
      </c>
      <c r="F93" s="6">
        <v>2018</v>
      </c>
      <c r="G93" s="23">
        <f>IF($F93=G$12,'5.5 Calc│Escalated capex'!$L93,IF($F93="incurred",'5.5 Calc│Escalated capex'!G93,0))</f>
        <v>2.0288546472509226</v>
      </c>
      <c r="H93" s="23">
        <f>IF($F93=H$12,'5.5 Calc│Escalated capex'!$L93,IF($F93="incurred",'5.5 Calc│Escalated capex'!H93,0))</f>
        <v>0</v>
      </c>
      <c r="I93" s="23">
        <f>IF($F93=I$12,'5.5 Calc│Escalated capex'!$L93,IF($F93="incurred",'5.5 Calc│Escalated capex'!I93,0))</f>
        <v>0</v>
      </c>
      <c r="J93" s="23">
        <f>IF($F93=J$12,'5.5 Calc│Escalated capex'!$L93,IF($F93="incurred",'5.5 Calc│Escalated capex'!J93,0))</f>
        <v>0</v>
      </c>
      <c r="K93" s="23">
        <f>IF($F93=K$12,'5.5 Calc│Escalated capex'!$L93,IF($F93="incurred",'5.5 Calc│Escalated capex'!K93,0))</f>
        <v>0</v>
      </c>
      <c r="L93" s="39">
        <f t="shared" si="1"/>
        <v>2.0288546472509226</v>
      </c>
      <c r="N93" s="10"/>
      <c r="O93" s="10"/>
      <c r="P93" s="10"/>
      <c r="Q93" s="10"/>
    </row>
    <row r="94" spans="1:17" x14ac:dyDescent="0.25">
      <c r="A94" s="7">
        <f>'5.0 Calc│Forecast Projects'!A94</f>
        <v>82</v>
      </c>
      <c r="B94" s="7" t="str">
        <f>'5.3 Calc│Forecast $2017'!B94</f>
        <v>Winchelsea Bi-Directional Flow</v>
      </c>
      <c r="C94" s="27" t="str">
        <f>IF(B94="[Delete]",0,'5.3 Calc│Forecast $2017'!C94)</f>
        <v>Winchelsea Bi-Direction</v>
      </c>
      <c r="D94" s="7" t="str">
        <f>IF($L94&gt;0,IFERROR(VLOOKUP($A94,'3.0 Input│AMP'!$A$13:$F$959,COLUMN(D94)+1,FALSE),"Other"),"")</f>
        <v>Compressors</v>
      </c>
      <c r="E94" s="7" t="str">
        <f>IF($L94&gt;0,IFERROR(VLOOKUP($A94,'3.0 Input│AMP'!$A$13:$F$959,COLUMN(E94)+1,FALSE),"Non-System"),"")</f>
        <v>Augmentation</v>
      </c>
      <c r="F94" s="6">
        <v>2018</v>
      </c>
      <c r="G94" s="23">
        <f>IF($F94=G$12,'5.5 Calc│Escalated capex'!$L94,IF($F94="incurred",'5.5 Calc│Escalated capex'!G94,0))</f>
        <v>1.4703543556051664</v>
      </c>
      <c r="H94" s="23">
        <f>IF($F94=H$12,'5.5 Calc│Escalated capex'!$L94,IF($F94="incurred",'5.5 Calc│Escalated capex'!H94,0))</f>
        <v>0</v>
      </c>
      <c r="I94" s="23">
        <f>IF($F94=I$12,'5.5 Calc│Escalated capex'!$L94,IF($F94="incurred",'5.5 Calc│Escalated capex'!I94,0))</f>
        <v>0</v>
      </c>
      <c r="J94" s="23">
        <f>IF($F94=J$12,'5.5 Calc│Escalated capex'!$L94,IF($F94="incurred",'5.5 Calc│Escalated capex'!J94,0))</f>
        <v>0</v>
      </c>
      <c r="K94" s="23">
        <f>IF($F94=K$12,'5.5 Calc│Escalated capex'!$L94,IF($F94="incurred",'5.5 Calc│Escalated capex'!K94,0))</f>
        <v>0</v>
      </c>
      <c r="L94" s="39">
        <f t="shared" si="1"/>
        <v>1.4703543556051664</v>
      </c>
      <c r="N94" s="10"/>
      <c r="O94" s="10"/>
      <c r="P94" s="10"/>
      <c r="Q94" s="10"/>
    </row>
    <row r="95" spans="1:17" x14ac:dyDescent="0.25">
      <c r="A95" s="7">
        <f>'5.0 Calc│Forecast Projects'!A95</f>
        <v>83</v>
      </c>
      <c r="B95" s="7" t="str">
        <f>'5.3 Calc│Forecast $2017'!B95</f>
        <v>WORM (50km x 20" Pipeline)</v>
      </c>
      <c r="C95" s="27" t="str">
        <f>IF(B95="[Delete]",0,'5.3 Calc│Forecast $2017'!C95)</f>
        <v>WORM (Pipeline)</v>
      </c>
      <c r="D95" s="7" t="str">
        <f>IF($L95&gt;0,IFERROR(VLOOKUP($A95,'3.0 Input│AMP'!$A$13:$F$959,COLUMN(D95)+1,FALSE),"Other"),"")</f>
        <v>Pipelines</v>
      </c>
      <c r="E95" s="7" t="str">
        <f>IF($L95&gt;0,IFERROR(VLOOKUP($A95,'3.0 Input│AMP'!$A$13:$F$959,COLUMN(E95)+1,FALSE),"Non-System"),"")</f>
        <v>Augmentation</v>
      </c>
      <c r="F95" s="6">
        <v>2020</v>
      </c>
      <c r="G95" s="23">
        <f>IF($F95=G$12,'5.5 Calc│Escalated capex'!$L95,IF($F95="incurred",'5.5 Calc│Escalated capex'!G95,0))</f>
        <v>0</v>
      </c>
      <c r="H95" s="23">
        <f>IF($F95=H$12,'5.5 Calc│Escalated capex'!$L95,IF($F95="incurred",'5.5 Calc│Escalated capex'!H95,0))</f>
        <v>0</v>
      </c>
      <c r="I95" s="23">
        <f>IF($F95=I$12,'5.5 Calc│Escalated capex'!$L95,IF($F95="incurred",'5.5 Calc│Escalated capex'!I95,0))</f>
        <v>97.008286643911447</v>
      </c>
      <c r="J95" s="23">
        <f>IF($F95=J$12,'5.5 Calc│Escalated capex'!$L95,IF($F95="incurred",'5.5 Calc│Escalated capex'!J95,0))</f>
        <v>0</v>
      </c>
      <c r="K95" s="23">
        <f>IF($F95=K$12,'5.5 Calc│Escalated capex'!$L95,IF($F95="incurred",'5.5 Calc│Escalated capex'!K95,0))</f>
        <v>0</v>
      </c>
      <c r="L95" s="39">
        <f t="shared" si="1"/>
        <v>97.008286643911447</v>
      </c>
      <c r="N95" s="10"/>
      <c r="O95" s="10"/>
      <c r="P95" s="10"/>
      <c r="Q95" s="10"/>
    </row>
    <row r="96" spans="1:17" x14ac:dyDescent="0.25">
      <c r="A96" s="7">
        <f>'5.0 Calc│Forecast Projects'!A96</f>
        <v>84</v>
      </c>
      <c r="B96" s="7" t="str">
        <f>'5.3 Calc│Forecast $2017'!B96</f>
        <v>WORM (C50 at Wollert)</v>
      </c>
      <c r="C96" s="27" t="str">
        <f>IF(B96="[Delete]",0,'5.3 Calc│Forecast $2017'!C96)</f>
        <v>WORM (C50)</v>
      </c>
      <c r="D96" s="7" t="str">
        <f>IF($L96&gt;0,IFERROR(VLOOKUP($A96,'3.0 Input│AMP'!$A$13:$F$959,COLUMN(D96)+1,FALSE),"Other"),"")</f>
        <v>Compressors</v>
      </c>
      <c r="E96" s="7" t="str">
        <f>IF($L96&gt;0,IFERROR(VLOOKUP($A96,'3.0 Input│AMP'!$A$13:$F$959,COLUMN(E96)+1,FALSE),"Non-System"),"")</f>
        <v>Augmentation</v>
      </c>
      <c r="F96" s="6">
        <v>2020</v>
      </c>
      <c r="G96" s="23">
        <f>IF($F96=G$12,'5.5 Calc│Escalated capex'!$L96,IF($F96="incurred",'5.5 Calc│Escalated capex'!G96,0))</f>
        <v>0</v>
      </c>
      <c r="H96" s="23">
        <f>IF($F96=H$12,'5.5 Calc│Escalated capex'!$L96,IF($F96="incurred",'5.5 Calc│Escalated capex'!H96,0))</f>
        <v>0</v>
      </c>
      <c r="I96" s="23">
        <f>IF($F96=I$12,'5.5 Calc│Escalated capex'!$L96,IF($F96="incurred",'5.5 Calc│Escalated capex'!I96,0))</f>
        <v>26.200030046125455</v>
      </c>
      <c r="J96" s="23">
        <f>IF($F96=J$12,'5.5 Calc│Escalated capex'!$L96,IF($F96="incurred",'5.5 Calc│Escalated capex'!J96,0))</f>
        <v>0</v>
      </c>
      <c r="K96" s="23">
        <f>IF($F96=K$12,'5.5 Calc│Escalated capex'!$L96,IF($F96="incurred",'5.5 Calc│Escalated capex'!K96,0))</f>
        <v>0</v>
      </c>
      <c r="L96" s="39">
        <f t="shared" si="1"/>
        <v>26.200030046125455</v>
      </c>
      <c r="N96" s="10"/>
      <c r="O96" s="10"/>
      <c r="P96" s="10"/>
      <c r="Q96" s="10"/>
    </row>
    <row r="97" spans="1:17" x14ac:dyDescent="0.25">
      <c r="A97" s="7">
        <f>'5.0 Calc│Forecast Projects'!A97</f>
        <v>85</v>
      </c>
      <c r="B97" s="7" t="str">
        <f>'5.3 Calc│Forecast $2017'!B97</f>
        <v>WORM (PRS at Wollert)</v>
      </c>
      <c r="C97" s="27" t="str">
        <f>IF(B97="[Delete]",0,'5.3 Calc│Forecast $2017'!C97)</f>
        <v>WORM (PRS)</v>
      </c>
      <c r="D97" s="7" t="str">
        <f>IF($L97&gt;0,IFERROR(VLOOKUP($A97,'3.0 Input│AMP'!$A$13:$F$959,COLUMN(D97)+1,FALSE),"Other"),"")</f>
        <v>City Gates &amp; Field Regs</v>
      </c>
      <c r="E97" s="7" t="str">
        <f>IF($L97&gt;0,IFERROR(VLOOKUP($A97,'3.0 Input│AMP'!$A$13:$F$959,COLUMN(E97)+1,FALSE),"Non-System"),"")</f>
        <v>Augmentation</v>
      </c>
      <c r="F97" s="6">
        <v>2020</v>
      </c>
      <c r="G97" s="23">
        <f>IF($F97=G$12,'5.5 Calc│Escalated capex'!$L97,IF($F97="incurred",'5.5 Calc│Escalated capex'!G97,0))</f>
        <v>0</v>
      </c>
      <c r="H97" s="23">
        <f>IF($F97=H$12,'5.5 Calc│Escalated capex'!$L97,IF($F97="incurred",'5.5 Calc│Escalated capex'!H97,0))</f>
        <v>0</v>
      </c>
      <c r="I97" s="23">
        <f>IF($F97=I$12,'5.5 Calc│Escalated capex'!$L97,IF($F97="incurred",'5.5 Calc│Escalated capex'!I97,0))</f>
        <v>3.7271794594095944</v>
      </c>
      <c r="J97" s="23">
        <f>IF($F97=J$12,'5.5 Calc│Escalated capex'!$L97,IF($F97="incurred",'5.5 Calc│Escalated capex'!J97,0))</f>
        <v>0</v>
      </c>
      <c r="K97" s="23">
        <f>IF($F97=K$12,'5.5 Calc│Escalated capex'!$L97,IF($F97="incurred",'5.5 Calc│Escalated capex'!K97,0))</f>
        <v>0</v>
      </c>
      <c r="L97" s="39">
        <f t="shared" si="1"/>
        <v>3.7271794594095944</v>
      </c>
      <c r="N97" s="10"/>
      <c r="O97" s="10"/>
      <c r="P97" s="10"/>
      <c r="Q97" s="10"/>
    </row>
    <row r="98" spans="1:17" x14ac:dyDescent="0.25">
      <c r="A98" s="7">
        <f>'5.0 Calc│Forecast Projects'!A98</f>
        <v>86</v>
      </c>
      <c r="B98" s="7" t="str">
        <f>'5.3 Calc│Forecast $2017'!B98</f>
        <v>BCS 10</v>
      </c>
      <c r="C98" s="27" t="str">
        <f>IF(B98="[Delete]",0,'5.3 Calc│Forecast $2017'!C98)</f>
        <v>BCS 10</v>
      </c>
      <c r="D98" s="7" t="str">
        <f>IF($L98&gt;0,IFERROR(VLOOKUP($A98,'3.0 Input│AMP'!$A$13:$F$959,COLUMN(D98)+1,FALSE),"Other"),"")</f>
        <v>Compressors</v>
      </c>
      <c r="E98" s="7" t="str">
        <f>IF($L98&gt;0,IFERROR(VLOOKUP($A98,'3.0 Input│AMP'!$A$13:$F$959,COLUMN(E98)+1,FALSE),"Non-System"),"")</f>
        <v>Augmentation</v>
      </c>
      <c r="F98" s="6">
        <v>2018</v>
      </c>
      <c r="G98" s="23">
        <f>IF($F98=G$12,'5.5 Calc│Escalated capex'!$L98,IF($F98="incurred",'5.5 Calc│Escalated capex'!G98,0))</f>
        <v>2.5328429083948345</v>
      </c>
      <c r="H98" s="23">
        <f>IF($F98=H$12,'5.5 Calc│Escalated capex'!$L98,IF($F98="incurred",'5.5 Calc│Escalated capex'!H98,0))</f>
        <v>0</v>
      </c>
      <c r="I98" s="23">
        <f>IF($F98=I$12,'5.5 Calc│Escalated capex'!$L98,IF($F98="incurred",'5.5 Calc│Escalated capex'!I98,0))</f>
        <v>0</v>
      </c>
      <c r="J98" s="23">
        <f>IF($F98=J$12,'5.5 Calc│Escalated capex'!$L98,IF($F98="incurred",'5.5 Calc│Escalated capex'!J98,0))</f>
        <v>0</v>
      </c>
      <c r="K98" s="23">
        <f>IF($F98=K$12,'5.5 Calc│Escalated capex'!$L98,IF($F98="incurred",'5.5 Calc│Escalated capex'!K98,0))</f>
        <v>0</v>
      </c>
      <c r="L98" s="39">
        <f t="shared" si="1"/>
        <v>2.5328429083948345</v>
      </c>
      <c r="N98" s="10"/>
      <c r="O98" s="10"/>
      <c r="P98" s="10"/>
      <c r="Q98" s="10"/>
    </row>
    <row r="99" spans="1:17" x14ac:dyDescent="0.25">
      <c r="A99" s="7">
        <f>'5.0 Calc│Forecast Projects'!A99</f>
        <v>87</v>
      </c>
      <c r="B99" s="7" t="str">
        <f>'5.3 Calc│Forecast $2017'!B99</f>
        <v xml:space="preserve">Enterprise Content Management </v>
      </c>
      <c r="C99" s="27" t="str">
        <f>IF(B99="[Delete]",0,'5.3 Calc│Forecast $2017'!C99)</f>
        <v>APA</v>
      </c>
      <c r="D99" s="7" t="str">
        <f>IF($L99&gt;0,IFERROR(VLOOKUP($A99,'3.0 Input│AMP'!$A$13:$F$959,COLUMN(D99)+1,FALSE),"Other"),"")</f>
        <v/>
      </c>
      <c r="E99" s="7" t="str">
        <f>IF($L99&gt;0,IFERROR(VLOOKUP($A99,'3.0 Input│AMP'!$A$13:$F$959,COLUMN(E99)+1,FALSE),"Non-System"),"")</f>
        <v/>
      </c>
      <c r="F99" s="6">
        <v>2018</v>
      </c>
      <c r="G99" s="23">
        <f>IF($F99=G$12,'5.5 Calc│Escalated capex'!$L99,IF($F99="incurred",'5.5 Calc│Escalated capex'!G99,0))</f>
        <v>0</v>
      </c>
      <c r="H99" s="23">
        <f>IF($F99=H$12,'5.5 Calc│Escalated capex'!$L99,IF($F99="incurred",'5.5 Calc│Escalated capex'!H99,0))</f>
        <v>0</v>
      </c>
      <c r="I99" s="23">
        <f>IF($F99=I$12,'5.5 Calc│Escalated capex'!$L99,IF($F99="incurred",'5.5 Calc│Escalated capex'!I99,0))</f>
        <v>0</v>
      </c>
      <c r="J99" s="23">
        <f>IF($F99=J$12,'5.5 Calc│Escalated capex'!$L99,IF($F99="incurred",'5.5 Calc│Escalated capex'!J99,0))</f>
        <v>0</v>
      </c>
      <c r="K99" s="23">
        <f>IF($F99=K$12,'5.5 Calc│Escalated capex'!$L99,IF($F99="incurred",'5.5 Calc│Escalated capex'!K99,0))</f>
        <v>0</v>
      </c>
      <c r="L99" s="39">
        <f t="shared" si="1"/>
        <v>0</v>
      </c>
      <c r="N99" s="10"/>
      <c r="O99" s="10"/>
      <c r="P99" s="10"/>
      <c r="Q99" s="10"/>
    </row>
    <row r="100" spans="1:17" x14ac:dyDescent="0.25">
      <c r="A100" s="7">
        <f>'5.0 Calc│Forecast Projects'!A100</f>
        <v>88</v>
      </c>
      <c r="B100" s="7" t="str">
        <f>'5.3 Calc│Forecast $2017'!B100</f>
        <v xml:space="preserve">Victoria CRE </v>
      </c>
      <c r="C100" s="27" t="str">
        <f>IF(B100="[Delete]",0,'5.3 Calc│Forecast $2017'!C100)</f>
        <v>APA</v>
      </c>
      <c r="D100" s="7" t="str">
        <f>IF($L100&gt;0,IFERROR(VLOOKUP($A100,'3.0 Input│AMP'!$A$13:$F$959,COLUMN(D100)+1,FALSE),"Other"),"")</f>
        <v/>
      </c>
      <c r="E100" s="7" t="str">
        <f>IF($L100&gt;0,IFERROR(VLOOKUP($A100,'3.0 Input│AMP'!$A$13:$F$959,COLUMN(E100)+1,FALSE),"Non-System"),"")</f>
        <v/>
      </c>
      <c r="F100" s="6" t="s">
        <v>132</v>
      </c>
      <c r="G100" s="23">
        <f>IF($F100=G$12,'5.5 Calc│Escalated capex'!$L100,IF($F100="incurred",'5.5 Calc│Escalated capex'!G100,0))</f>
        <v>0</v>
      </c>
      <c r="H100" s="23">
        <f>IF($F100=H$12,'5.5 Calc│Escalated capex'!$L100,IF($F100="incurred",'5.5 Calc│Escalated capex'!H100,0))</f>
        <v>0</v>
      </c>
      <c r="I100" s="23">
        <f>IF($F100=I$12,'5.5 Calc│Escalated capex'!$L100,IF($F100="incurred",'5.5 Calc│Escalated capex'!I100,0))</f>
        <v>0</v>
      </c>
      <c r="J100" s="23">
        <f>IF($F100=J$12,'5.5 Calc│Escalated capex'!$L100,IF($F100="incurred",'5.5 Calc│Escalated capex'!J100,0))</f>
        <v>0</v>
      </c>
      <c r="K100" s="23">
        <f>IF($F100=K$12,'5.5 Calc│Escalated capex'!$L100,IF($F100="incurred",'5.5 Calc│Escalated capex'!K100,0))</f>
        <v>0</v>
      </c>
      <c r="L100" s="39">
        <f t="shared" si="1"/>
        <v>0</v>
      </c>
      <c r="N100" s="10"/>
      <c r="O100" s="10"/>
      <c r="P100" s="10"/>
      <c r="Q100" s="10"/>
    </row>
    <row r="101" spans="1:17" x14ac:dyDescent="0.25">
      <c r="A101" s="7">
        <f>'5.0 Calc│Forecast Projects'!A101</f>
        <v>89</v>
      </c>
      <c r="B101" s="7" t="str">
        <f>'5.3 Calc│Forecast $2017'!B101</f>
        <v xml:space="preserve">APA Grid Energy Components Upgrade </v>
      </c>
      <c r="C101" s="27" t="str">
        <f>IF(B101="[Delete]",0,'5.3 Calc│Forecast $2017'!C101)</f>
        <v>APA</v>
      </c>
      <c r="D101" s="7" t="str">
        <f>IF($L101&gt;0,IFERROR(VLOOKUP($A101,'3.0 Input│AMP'!$A$13:$F$959,COLUMN(D101)+1,FALSE),"Other"),"")</f>
        <v/>
      </c>
      <c r="E101" s="7" t="str">
        <f>IF($L101&gt;0,IFERROR(VLOOKUP($A101,'3.0 Input│AMP'!$A$13:$F$959,COLUMN(E101)+1,FALSE),"Non-System"),"")</f>
        <v/>
      </c>
      <c r="F101" s="6" t="s">
        <v>132</v>
      </c>
      <c r="G101" s="23">
        <f>IF($F101=G$12,'5.5 Calc│Escalated capex'!$L101,IF($F101="incurred",'5.5 Calc│Escalated capex'!G101,0))</f>
        <v>0</v>
      </c>
      <c r="H101" s="23">
        <f>IF($F101=H$12,'5.5 Calc│Escalated capex'!$L101,IF($F101="incurred",'5.5 Calc│Escalated capex'!H101,0))</f>
        <v>0</v>
      </c>
      <c r="I101" s="23">
        <f>IF($F101=I$12,'5.5 Calc│Escalated capex'!$L101,IF($F101="incurred",'5.5 Calc│Escalated capex'!I101,0))</f>
        <v>0</v>
      </c>
      <c r="J101" s="23">
        <f>IF($F101=J$12,'5.5 Calc│Escalated capex'!$L101,IF($F101="incurred",'5.5 Calc│Escalated capex'!J101,0))</f>
        <v>0</v>
      </c>
      <c r="K101" s="23">
        <f>IF($F101=K$12,'5.5 Calc│Escalated capex'!$L101,IF($F101="incurred",'5.5 Calc│Escalated capex'!K101,0))</f>
        <v>0</v>
      </c>
      <c r="L101" s="39">
        <f t="shared" si="1"/>
        <v>0</v>
      </c>
      <c r="N101" s="10"/>
      <c r="O101" s="10"/>
      <c r="P101" s="10"/>
      <c r="Q101" s="10"/>
    </row>
    <row r="102" spans="1:17" x14ac:dyDescent="0.25">
      <c r="A102" s="7">
        <f>'5.0 Calc│Forecast Projects'!A102</f>
        <v>90</v>
      </c>
      <c r="B102" s="7" t="str">
        <f>'5.3 Calc│Forecast $2017'!B102</f>
        <v xml:space="preserve">APA Grid Extend Program </v>
      </c>
      <c r="C102" s="27" t="str">
        <f>IF(B102="[Delete]",0,'5.3 Calc│Forecast $2017'!C102)</f>
        <v>APA</v>
      </c>
      <c r="D102" s="7" t="str">
        <f>IF($L102&gt;0,IFERROR(VLOOKUP($A102,'3.0 Input│AMP'!$A$13:$F$959,COLUMN(D102)+1,FALSE),"Other"),"")</f>
        <v>Other</v>
      </c>
      <c r="E102" s="7" t="str">
        <f>IF($L102&gt;0,IFERROR(VLOOKUP($A102,'3.0 Input│AMP'!$A$13:$F$959,COLUMN(E102)+1,FALSE),"Non-System"),"")</f>
        <v>Non-System</v>
      </c>
      <c r="F102" s="6">
        <v>2021</v>
      </c>
      <c r="G102" s="23">
        <f>IF($F102=G$12,'5.5 Calc│Escalated capex'!$L102,IF($F102="incurred",'5.5 Calc│Escalated capex'!G102,0))</f>
        <v>0</v>
      </c>
      <c r="H102" s="23">
        <f>IF($F102=H$12,'5.5 Calc│Escalated capex'!$L102,IF($F102="incurred",'5.5 Calc│Escalated capex'!H102,0))</f>
        <v>0</v>
      </c>
      <c r="I102" s="23">
        <f>IF($F102=I$12,'5.5 Calc│Escalated capex'!$L102,IF($F102="incurred",'5.5 Calc│Escalated capex'!I102,0))</f>
        <v>0</v>
      </c>
      <c r="J102" s="23">
        <f>IF($F102=J$12,'5.5 Calc│Escalated capex'!$L102,IF($F102="incurred",'5.5 Calc│Escalated capex'!J102,0))</f>
        <v>0.27037947404424889</v>
      </c>
      <c r="K102" s="23">
        <f>IF($F102=K$12,'5.5 Calc│Escalated capex'!$L102,IF($F102="incurred",'5.5 Calc│Escalated capex'!K102,0))</f>
        <v>0</v>
      </c>
      <c r="L102" s="39">
        <f t="shared" si="1"/>
        <v>0.27037947404424889</v>
      </c>
      <c r="N102" s="10"/>
      <c r="O102" s="10"/>
      <c r="P102" s="10"/>
      <c r="Q102" s="10"/>
    </row>
    <row r="103" spans="1:17" x14ac:dyDescent="0.25">
      <c r="A103" s="7">
        <f>'5.0 Calc│Forecast Projects'!A103</f>
        <v>91</v>
      </c>
      <c r="B103" s="7" t="str">
        <f>'5.3 Calc│Forecast $2017'!B103</f>
        <v xml:space="preserve">APA Grid Services Initiatives Program </v>
      </c>
      <c r="C103" s="27" t="str">
        <f>IF(B103="[Delete]",0,'5.3 Calc│Forecast $2017'!C103)</f>
        <v>APA</v>
      </c>
      <c r="D103" s="7" t="str">
        <f>IF($L103&gt;0,IFERROR(VLOOKUP($A103,'3.0 Input│AMP'!$A$13:$F$959,COLUMN(D103)+1,FALSE),"Other"),"")</f>
        <v/>
      </c>
      <c r="E103" s="7" t="str">
        <f>IF($L103&gt;0,IFERROR(VLOOKUP($A103,'3.0 Input│AMP'!$A$13:$F$959,COLUMN(E103)+1,FALSE),"Non-System"),"")</f>
        <v/>
      </c>
      <c r="F103" s="6">
        <v>2018</v>
      </c>
      <c r="G103" s="23">
        <f>IF($F103=G$12,'5.5 Calc│Escalated capex'!$L103,IF($F103="incurred",'5.5 Calc│Escalated capex'!G103,0))</f>
        <v>0</v>
      </c>
      <c r="H103" s="23">
        <f>IF($F103=H$12,'5.5 Calc│Escalated capex'!$L103,IF($F103="incurred",'5.5 Calc│Escalated capex'!H103,0))</f>
        <v>0</v>
      </c>
      <c r="I103" s="23">
        <f>IF($F103=I$12,'5.5 Calc│Escalated capex'!$L103,IF($F103="incurred",'5.5 Calc│Escalated capex'!I103,0))</f>
        <v>0</v>
      </c>
      <c r="J103" s="23">
        <f>IF($F103=J$12,'5.5 Calc│Escalated capex'!$L103,IF($F103="incurred",'5.5 Calc│Escalated capex'!J103,0))</f>
        <v>0</v>
      </c>
      <c r="K103" s="23">
        <f>IF($F103=K$12,'5.5 Calc│Escalated capex'!$L103,IF($F103="incurred",'5.5 Calc│Escalated capex'!K103,0))</f>
        <v>0</v>
      </c>
      <c r="L103" s="39">
        <f t="shared" si="1"/>
        <v>0</v>
      </c>
      <c r="N103" s="10"/>
      <c r="O103" s="10"/>
      <c r="P103" s="10"/>
      <c r="Q103" s="10"/>
    </row>
    <row r="104" spans="1:17" x14ac:dyDescent="0.25">
      <c r="A104" s="7">
        <f>'5.0 Calc│Forecast Projects'!A104</f>
        <v>92</v>
      </c>
      <c r="B104" s="7" t="str">
        <f>'5.3 Calc│Forecast $2017'!B104</f>
        <v xml:space="preserve">Hyperion Upgrade to 11.1.2.4 </v>
      </c>
      <c r="C104" s="27" t="str">
        <f>IF(B104="[Delete]",0,'5.3 Calc│Forecast $2017'!C104)</f>
        <v>APA</v>
      </c>
      <c r="D104" s="7" t="str">
        <f>IF($L104&gt;0,IFERROR(VLOOKUP($A104,'3.0 Input│AMP'!$A$13:$F$959,COLUMN(D104)+1,FALSE),"Other"),"")</f>
        <v/>
      </c>
      <c r="E104" s="7" t="str">
        <f>IF($L104&gt;0,IFERROR(VLOOKUP($A104,'3.0 Input│AMP'!$A$13:$F$959,COLUMN(E104)+1,FALSE),"Non-System"),"")</f>
        <v/>
      </c>
      <c r="F104" s="6">
        <v>2018</v>
      </c>
      <c r="G104" s="23">
        <f>IF($F104=G$12,'5.5 Calc│Escalated capex'!$L104,IF($F104="incurred",'5.5 Calc│Escalated capex'!G104,0))</f>
        <v>0</v>
      </c>
      <c r="H104" s="23">
        <f>IF($F104=H$12,'5.5 Calc│Escalated capex'!$L104,IF($F104="incurred",'5.5 Calc│Escalated capex'!H104,0))</f>
        <v>0</v>
      </c>
      <c r="I104" s="23">
        <f>IF($F104=I$12,'5.5 Calc│Escalated capex'!$L104,IF($F104="incurred",'5.5 Calc│Escalated capex'!I104,0))</f>
        <v>0</v>
      </c>
      <c r="J104" s="23">
        <f>IF($F104=J$12,'5.5 Calc│Escalated capex'!$L104,IF($F104="incurred",'5.5 Calc│Escalated capex'!J104,0))</f>
        <v>0</v>
      </c>
      <c r="K104" s="23">
        <f>IF($F104=K$12,'5.5 Calc│Escalated capex'!$L104,IF($F104="incurred",'5.5 Calc│Escalated capex'!K104,0))</f>
        <v>0</v>
      </c>
      <c r="L104" s="39">
        <f t="shared" si="1"/>
        <v>0</v>
      </c>
      <c r="N104" s="10"/>
      <c r="O104" s="10"/>
      <c r="P104" s="10"/>
      <c r="Q104" s="10"/>
    </row>
    <row r="105" spans="1:17" x14ac:dyDescent="0.25">
      <c r="A105" s="7">
        <f>'5.0 Calc│Forecast Projects'!A105</f>
        <v>93</v>
      </c>
      <c r="B105" s="7" t="str">
        <f>'5.3 Calc│Forecast $2017'!B105</f>
        <v xml:space="preserve">BI - Transmission Dashboard and Enterprise Pilot </v>
      </c>
      <c r="C105" s="27" t="str">
        <f>IF(B105="[Delete]",0,'5.3 Calc│Forecast $2017'!C105)</f>
        <v>APA</v>
      </c>
      <c r="D105" s="7" t="str">
        <f>IF($L105&gt;0,IFERROR(VLOOKUP($A105,'3.0 Input│AMP'!$A$13:$F$959,COLUMN(D105)+1,FALSE),"Other"),"")</f>
        <v>Other</v>
      </c>
      <c r="E105" s="7" t="str">
        <f>IF($L105&gt;0,IFERROR(VLOOKUP($A105,'3.0 Input│AMP'!$A$13:$F$959,COLUMN(E105)+1,FALSE),"Non-System"),"")</f>
        <v>Non-System</v>
      </c>
      <c r="F105" s="6">
        <v>2018</v>
      </c>
      <c r="G105" s="23">
        <f>IF($F105=G$12,'5.5 Calc│Escalated capex'!$L105,IF($F105="incurred",'5.5 Calc│Escalated capex'!G105,0))</f>
        <v>0.37853126366194845</v>
      </c>
      <c r="H105" s="23">
        <f>IF($F105=H$12,'5.5 Calc│Escalated capex'!$L105,IF($F105="incurred",'5.5 Calc│Escalated capex'!H105,0))</f>
        <v>0</v>
      </c>
      <c r="I105" s="23">
        <f>IF($F105=I$12,'5.5 Calc│Escalated capex'!$L105,IF($F105="incurred",'5.5 Calc│Escalated capex'!I105,0))</f>
        <v>0</v>
      </c>
      <c r="J105" s="23">
        <f>IF($F105=J$12,'5.5 Calc│Escalated capex'!$L105,IF($F105="incurred",'5.5 Calc│Escalated capex'!J105,0))</f>
        <v>0</v>
      </c>
      <c r="K105" s="23">
        <f>IF($F105=K$12,'5.5 Calc│Escalated capex'!$L105,IF($F105="incurred",'5.5 Calc│Escalated capex'!K105,0))</f>
        <v>0</v>
      </c>
      <c r="L105" s="39">
        <f t="shared" si="1"/>
        <v>0.37853126366194845</v>
      </c>
      <c r="N105" s="10"/>
      <c r="O105" s="10"/>
      <c r="P105" s="10"/>
      <c r="Q105" s="10"/>
    </row>
    <row r="106" spans="1:17" x14ac:dyDescent="0.25">
      <c r="A106" s="7">
        <f>'5.0 Calc│Forecast Projects'!A106</f>
        <v>94</v>
      </c>
      <c r="B106" s="7" t="str">
        <f>'5.3 Calc│Forecast $2017'!B106</f>
        <v xml:space="preserve">HR Systems Refresh </v>
      </c>
      <c r="C106" s="27" t="str">
        <f>IF(B106="[Delete]",0,'5.3 Calc│Forecast $2017'!C106)</f>
        <v>APA</v>
      </c>
      <c r="D106" s="7" t="str">
        <f>IF($L106&gt;0,IFERROR(VLOOKUP($A106,'3.0 Input│AMP'!$A$13:$F$959,COLUMN(D106)+1,FALSE),"Other"),"")</f>
        <v/>
      </c>
      <c r="E106" s="7" t="str">
        <f>IF($L106&gt;0,IFERROR(VLOOKUP($A106,'3.0 Input│AMP'!$A$13:$F$959,COLUMN(E106)+1,FALSE),"Non-System"),"")</f>
        <v/>
      </c>
      <c r="F106" s="6" t="s">
        <v>132</v>
      </c>
      <c r="G106" s="23">
        <f>IF($F106=G$12,'5.5 Calc│Escalated capex'!$L106,IF($F106="incurred",'5.5 Calc│Escalated capex'!G106,0))</f>
        <v>0</v>
      </c>
      <c r="H106" s="23">
        <f>IF($F106=H$12,'5.5 Calc│Escalated capex'!$L106,IF($F106="incurred",'5.5 Calc│Escalated capex'!H106,0))</f>
        <v>0</v>
      </c>
      <c r="I106" s="23">
        <f>IF($F106=I$12,'5.5 Calc│Escalated capex'!$L106,IF($F106="incurred",'5.5 Calc│Escalated capex'!I106,0))</f>
        <v>0</v>
      </c>
      <c r="J106" s="23">
        <f>IF($F106=J$12,'5.5 Calc│Escalated capex'!$L106,IF($F106="incurred",'5.5 Calc│Escalated capex'!J106,0))</f>
        <v>0</v>
      </c>
      <c r="K106" s="23">
        <f>IF($F106=K$12,'5.5 Calc│Escalated capex'!$L106,IF($F106="incurred",'5.5 Calc│Escalated capex'!K106,0))</f>
        <v>0</v>
      </c>
      <c r="L106" s="39">
        <f t="shared" si="1"/>
        <v>0</v>
      </c>
      <c r="N106" s="10"/>
      <c r="O106" s="10"/>
      <c r="P106" s="10"/>
      <c r="Q106" s="10"/>
    </row>
    <row r="107" spans="1:17" x14ac:dyDescent="0.25">
      <c r="A107" s="7">
        <f>'5.0 Calc│Forecast Projects'!A107</f>
        <v>95</v>
      </c>
      <c r="B107" s="7" t="str">
        <f>'5.3 Calc│Forecast $2017'!B107</f>
        <v xml:space="preserve">Transmission EAM Data Management Tool </v>
      </c>
      <c r="C107" s="27" t="str">
        <f>IF(B107="[Delete]",0,'5.3 Calc│Forecast $2017'!C107)</f>
        <v>APA</v>
      </c>
      <c r="D107" s="7" t="str">
        <f>IF($L107&gt;0,IFERROR(VLOOKUP($A107,'3.0 Input│AMP'!$A$13:$F$959,COLUMN(D107)+1,FALSE),"Other"),"")</f>
        <v/>
      </c>
      <c r="E107" s="7" t="str">
        <f>IF($L107&gt;0,IFERROR(VLOOKUP($A107,'3.0 Input│AMP'!$A$13:$F$959,COLUMN(E107)+1,FALSE),"Non-System"),"")</f>
        <v/>
      </c>
      <c r="F107" s="6" t="s">
        <v>132</v>
      </c>
      <c r="G107" s="23">
        <f>IF($F107=G$12,'5.5 Calc│Escalated capex'!$L107,IF($F107="incurred",'5.5 Calc│Escalated capex'!G107,0))</f>
        <v>0</v>
      </c>
      <c r="H107" s="23">
        <f>IF($F107=H$12,'5.5 Calc│Escalated capex'!$L107,IF($F107="incurred",'5.5 Calc│Escalated capex'!H107,0))</f>
        <v>0</v>
      </c>
      <c r="I107" s="23">
        <f>IF($F107=I$12,'5.5 Calc│Escalated capex'!$L107,IF($F107="incurred",'5.5 Calc│Escalated capex'!I107,0))</f>
        <v>0</v>
      </c>
      <c r="J107" s="23">
        <f>IF($F107=J$12,'5.5 Calc│Escalated capex'!$L107,IF($F107="incurred",'5.5 Calc│Escalated capex'!J107,0))</f>
        <v>0</v>
      </c>
      <c r="K107" s="23">
        <f>IF($F107=K$12,'5.5 Calc│Escalated capex'!$L107,IF($F107="incurred",'5.5 Calc│Escalated capex'!K107,0))</f>
        <v>0</v>
      </c>
      <c r="L107" s="39">
        <f t="shared" si="1"/>
        <v>0</v>
      </c>
      <c r="N107" s="10"/>
      <c r="O107" s="10"/>
      <c r="P107" s="10"/>
      <c r="Q107" s="10"/>
    </row>
    <row r="108" spans="1:17" x14ac:dyDescent="0.25">
      <c r="A108" s="7">
        <f>'5.0 Calc│Forecast Projects'!A108</f>
        <v>96</v>
      </c>
      <c r="B108" s="7" t="str">
        <f>'5.3 Calc│Forecast $2017'!B108</f>
        <v xml:space="preserve">SharePoint Upgrade </v>
      </c>
      <c r="C108" s="27" t="str">
        <f>IF(B108="[Delete]",0,'5.3 Calc│Forecast $2017'!C108)</f>
        <v>APA</v>
      </c>
      <c r="D108" s="7" t="str">
        <f>IF($L108&gt;0,IFERROR(VLOOKUP($A108,'3.0 Input│AMP'!$A$13:$F$959,COLUMN(D108)+1,FALSE),"Other"),"")</f>
        <v>Other</v>
      </c>
      <c r="E108" s="7" t="str">
        <f>IF($L108&gt;0,IFERROR(VLOOKUP($A108,'3.0 Input│AMP'!$A$13:$F$959,COLUMN(E108)+1,FALSE),"Non-System"),"")</f>
        <v>Non-System</v>
      </c>
      <c r="F108" s="6">
        <v>2018</v>
      </c>
      <c r="G108" s="23">
        <f>IF($F108=G$12,'5.5 Calc│Escalated capex'!$L108,IF($F108="incurred",'5.5 Calc│Escalated capex'!G108,0))</f>
        <v>2.6365081045318369E-2</v>
      </c>
      <c r="H108" s="23">
        <f>IF($F108=H$12,'5.5 Calc│Escalated capex'!$L108,IF($F108="incurred",'5.5 Calc│Escalated capex'!H108,0))</f>
        <v>0</v>
      </c>
      <c r="I108" s="23">
        <f>IF($F108=I$12,'5.5 Calc│Escalated capex'!$L108,IF($F108="incurred",'5.5 Calc│Escalated capex'!I108,0))</f>
        <v>0</v>
      </c>
      <c r="J108" s="23">
        <f>IF($F108=J$12,'5.5 Calc│Escalated capex'!$L108,IF($F108="incurred",'5.5 Calc│Escalated capex'!J108,0))</f>
        <v>0</v>
      </c>
      <c r="K108" s="23">
        <f>IF($F108=K$12,'5.5 Calc│Escalated capex'!$L108,IF($F108="incurred",'5.5 Calc│Escalated capex'!K108,0))</f>
        <v>0</v>
      </c>
      <c r="L108" s="39">
        <f t="shared" si="1"/>
        <v>2.6365081045318369E-2</v>
      </c>
      <c r="N108" s="10"/>
      <c r="O108" s="10"/>
      <c r="P108" s="10"/>
      <c r="Q108" s="10"/>
    </row>
    <row r="109" spans="1:17" x14ac:dyDescent="0.25">
      <c r="A109" s="7">
        <f>'5.0 Calc│Forecast Projects'!A109</f>
        <v>97</v>
      </c>
      <c r="B109" s="7" t="str">
        <f>'5.3 Calc│Forecast $2017'!B109</f>
        <v xml:space="preserve">eForm Digitisation </v>
      </c>
      <c r="C109" s="27" t="str">
        <f>IF(B109="[Delete]",0,'5.3 Calc│Forecast $2017'!C109)</f>
        <v>APA</v>
      </c>
      <c r="D109" s="7" t="str">
        <f>IF($L109&gt;0,IFERROR(VLOOKUP($A109,'3.0 Input│AMP'!$A$13:$F$959,COLUMN(D109)+1,FALSE),"Other"),"")</f>
        <v>Other</v>
      </c>
      <c r="E109" s="7" t="str">
        <f>IF($L109&gt;0,IFERROR(VLOOKUP($A109,'3.0 Input│AMP'!$A$13:$F$959,COLUMN(E109)+1,FALSE),"Non-System"),"")</f>
        <v>Non-System</v>
      </c>
      <c r="F109" s="6">
        <v>2018</v>
      </c>
      <c r="G109" s="23">
        <f>IF($F109=G$12,'5.5 Calc│Escalated capex'!$L109,IF($F109="incurred",'5.5 Calc│Escalated capex'!G109,0))</f>
        <v>0.62241354924715664</v>
      </c>
      <c r="H109" s="23">
        <f>IF($F109=H$12,'5.5 Calc│Escalated capex'!$L109,IF($F109="incurred",'5.5 Calc│Escalated capex'!H109,0))</f>
        <v>0</v>
      </c>
      <c r="I109" s="23">
        <f>IF($F109=I$12,'5.5 Calc│Escalated capex'!$L109,IF($F109="incurred",'5.5 Calc│Escalated capex'!I109,0))</f>
        <v>0</v>
      </c>
      <c r="J109" s="23">
        <f>IF($F109=J$12,'5.5 Calc│Escalated capex'!$L109,IF($F109="incurred",'5.5 Calc│Escalated capex'!J109,0))</f>
        <v>0</v>
      </c>
      <c r="K109" s="23">
        <f>IF($F109=K$12,'5.5 Calc│Escalated capex'!$L109,IF($F109="incurred",'5.5 Calc│Escalated capex'!K109,0))</f>
        <v>0</v>
      </c>
      <c r="L109" s="39">
        <f t="shared" si="1"/>
        <v>0.62241354924715664</v>
      </c>
      <c r="N109" s="10"/>
      <c r="O109" s="10"/>
      <c r="P109" s="10"/>
      <c r="Q109" s="10"/>
    </row>
    <row r="110" spans="1:17" x14ac:dyDescent="0.25">
      <c r="A110" s="7">
        <f>'5.0 Calc│Forecast Projects'!A110</f>
        <v>98</v>
      </c>
      <c r="B110" s="7" t="str">
        <f>'5.3 Calc│Forecast $2017'!B110</f>
        <v xml:space="preserve">Historian Upgrade - version 2012 to 2015 </v>
      </c>
      <c r="C110" s="27" t="str">
        <f>IF(B110="[Delete]",0,'5.3 Calc│Forecast $2017'!C110)</f>
        <v>APA</v>
      </c>
      <c r="D110" s="7" t="str">
        <f>IF($L110&gt;0,IFERROR(VLOOKUP($A110,'3.0 Input│AMP'!$A$13:$F$959,COLUMN(D110)+1,FALSE),"Other"),"")</f>
        <v/>
      </c>
      <c r="E110" s="7" t="str">
        <f>IF($L110&gt;0,IFERROR(VLOOKUP($A110,'3.0 Input│AMP'!$A$13:$F$959,COLUMN(E110)+1,FALSE),"Non-System"),"")</f>
        <v/>
      </c>
      <c r="F110" s="6">
        <v>2018</v>
      </c>
      <c r="G110" s="23">
        <f>IF($F110=G$12,'5.5 Calc│Escalated capex'!$L110,IF($F110="incurred",'5.5 Calc│Escalated capex'!G110,0))</f>
        <v>0</v>
      </c>
      <c r="H110" s="23">
        <f>IF($F110=H$12,'5.5 Calc│Escalated capex'!$L110,IF($F110="incurred",'5.5 Calc│Escalated capex'!H110,0))</f>
        <v>0</v>
      </c>
      <c r="I110" s="23">
        <f>IF($F110=I$12,'5.5 Calc│Escalated capex'!$L110,IF($F110="incurred",'5.5 Calc│Escalated capex'!I110,0))</f>
        <v>0</v>
      </c>
      <c r="J110" s="23">
        <f>IF($F110=J$12,'5.5 Calc│Escalated capex'!$L110,IF($F110="incurred",'5.5 Calc│Escalated capex'!J110,0))</f>
        <v>0</v>
      </c>
      <c r="K110" s="23">
        <f>IF($F110=K$12,'5.5 Calc│Escalated capex'!$L110,IF($F110="incurred",'5.5 Calc│Escalated capex'!K110,0))</f>
        <v>0</v>
      </c>
      <c r="L110" s="39">
        <f t="shared" si="1"/>
        <v>0</v>
      </c>
      <c r="N110" s="10"/>
      <c r="O110" s="10"/>
      <c r="P110" s="10"/>
      <c r="Q110" s="10"/>
    </row>
    <row r="111" spans="1:17" x14ac:dyDescent="0.25">
      <c r="A111" s="7">
        <f>'5.0 Calc│Forecast Projects'!A111</f>
        <v>99</v>
      </c>
      <c r="B111" s="7" t="str">
        <f>'5.3 Calc│Forecast $2017'!B111</f>
        <v xml:space="preserve">Hazardous Area Platform </v>
      </c>
      <c r="C111" s="27" t="str">
        <f>IF(B111="[Delete]",0,'5.3 Calc│Forecast $2017'!C111)</f>
        <v>APA</v>
      </c>
      <c r="D111" s="7" t="str">
        <f>IF($L111&gt;0,IFERROR(VLOOKUP($A111,'3.0 Input│AMP'!$A$13:$F$959,COLUMN(D111)+1,FALSE),"Other"),"")</f>
        <v>Other</v>
      </c>
      <c r="E111" s="7" t="str">
        <f>IF($L111&gt;0,IFERROR(VLOOKUP($A111,'3.0 Input│AMP'!$A$13:$F$959,COLUMN(E111)+1,FALSE),"Non-System"),"")</f>
        <v>Non-System</v>
      </c>
      <c r="F111" s="6">
        <v>2021</v>
      </c>
      <c r="G111" s="23">
        <f>IF($F111=G$12,'5.5 Calc│Escalated capex'!$L111,IF($F111="incurred",'5.5 Calc│Escalated capex'!G111,0))</f>
        <v>0</v>
      </c>
      <c r="H111" s="23">
        <f>IF($F111=H$12,'5.5 Calc│Escalated capex'!$L111,IF($F111="incurred",'5.5 Calc│Escalated capex'!H111,0))</f>
        <v>0</v>
      </c>
      <c r="I111" s="23">
        <f>IF($F111=I$12,'5.5 Calc│Escalated capex'!$L111,IF($F111="incurred",'5.5 Calc│Escalated capex'!I111,0))</f>
        <v>0</v>
      </c>
      <c r="J111" s="23">
        <f>IF($F111=J$12,'5.5 Calc│Escalated capex'!$L111,IF($F111="incurred",'5.5 Calc│Escalated capex'!J111,0))</f>
        <v>0.16790471245733984</v>
      </c>
      <c r="K111" s="23">
        <f>IF($F111=K$12,'5.5 Calc│Escalated capex'!$L111,IF($F111="incurred",'5.5 Calc│Escalated capex'!K111,0))</f>
        <v>0</v>
      </c>
      <c r="L111" s="39">
        <f t="shared" si="1"/>
        <v>0.16790471245733984</v>
      </c>
      <c r="N111" s="10"/>
      <c r="O111" s="10"/>
      <c r="P111" s="10"/>
      <c r="Q111" s="10"/>
    </row>
    <row r="112" spans="1:17" x14ac:dyDescent="0.25">
      <c r="A112" s="7">
        <f>'5.0 Calc│Forecast Projects'!A112</f>
        <v>100</v>
      </c>
      <c r="B112" s="7" t="str">
        <f>'5.3 Calc│Forecast $2017'!B112</f>
        <v xml:space="preserve">PPM Refresh </v>
      </c>
      <c r="C112" s="27" t="str">
        <f>IF(B112="[Delete]",0,'5.3 Calc│Forecast $2017'!C112)</f>
        <v>APA</v>
      </c>
      <c r="D112" s="7" t="str">
        <f>IF($L112&gt;0,IFERROR(VLOOKUP($A112,'3.0 Input│AMP'!$A$13:$F$959,COLUMN(D112)+1,FALSE),"Other"),"")</f>
        <v>Other</v>
      </c>
      <c r="E112" s="7" t="str">
        <f>IF($L112&gt;0,IFERROR(VLOOKUP($A112,'3.0 Input│AMP'!$A$13:$F$959,COLUMN(E112)+1,FALSE),"Non-System"),"")</f>
        <v>Non-System</v>
      </c>
      <c r="F112" s="6">
        <v>2018</v>
      </c>
      <c r="G112" s="23">
        <f>IF($F112=G$12,'5.5 Calc│Escalated capex'!$L112,IF($F112="incurred",'5.5 Calc│Escalated capex'!G112,0))</f>
        <v>0.32445536885309867</v>
      </c>
      <c r="H112" s="23">
        <f>IF($F112=H$12,'5.5 Calc│Escalated capex'!$L112,IF($F112="incurred",'5.5 Calc│Escalated capex'!H112,0))</f>
        <v>0</v>
      </c>
      <c r="I112" s="23">
        <f>IF($F112=I$12,'5.5 Calc│Escalated capex'!$L112,IF($F112="incurred",'5.5 Calc│Escalated capex'!I112,0))</f>
        <v>0</v>
      </c>
      <c r="J112" s="23">
        <f>IF($F112=J$12,'5.5 Calc│Escalated capex'!$L112,IF($F112="incurred",'5.5 Calc│Escalated capex'!J112,0))</f>
        <v>0</v>
      </c>
      <c r="K112" s="23">
        <f>IF($F112=K$12,'5.5 Calc│Escalated capex'!$L112,IF($F112="incurred",'5.5 Calc│Escalated capex'!K112,0))</f>
        <v>0</v>
      </c>
      <c r="L112" s="39">
        <f t="shared" si="1"/>
        <v>0.32445536885309867</v>
      </c>
      <c r="N112" s="10"/>
      <c r="O112" s="10"/>
      <c r="P112" s="10"/>
      <c r="Q112" s="10"/>
    </row>
    <row r="113" spans="1:17" x14ac:dyDescent="0.25">
      <c r="A113" s="7">
        <f>'5.0 Calc│Forecast Projects'!A113</f>
        <v>101</v>
      </c>
      <c r="B113" s="7" t="str">
        <f>'5.3 Calc│Forecast $2017'!B113</f>
        <v xml:space="preserve">BizTalk Upgrade FY2018 </v>
      </c>
      <c r="C113" s="27" t="str">
        <f>IF(B113="[Delete]",0,'5.3 Calc│Forecast $2017'!C113)</f>
        <v>APA</v>
      </c>
      <c r="D113" s="7" t="str">
        <f>IF($L113&gt;0,IFERROR(VLOOKUP($A113,'3.0 Input│AMP'!$A$13:$F$959,COLUMN(D113)+1,FALSE),"Other"),"")</f>
        <v>Other</v>
      </c>
      <c r="E113" s="7" t="str">
        <f>IF($L113&gt;0,IFERROR(VLOOKUP($A113,'3.0 Input│AMP'!$A$13:$F$959,COLUMN(E113)+1,FALSE),"Non-System"),"")</f>
        <v>Non-System</v>
      </c>
      <c r="F113" s="6">
        <v>2018</v>
      </c>
      <c r="G113" s="23">
        <f>IF($F113=G$12,'5.5 Calc│Escalated capex'!$L113,IF($F113="incurred",'5.5 Calc│Escalated capex'!G113,0))</f>
        <v>0.1379765290162836</v>
      </c>
      <c r="H113" s="23">
        <f>IF($F113=H$12,'5.5 Calc│Escalated capex'!$L113,IF($F113="incurred",'5.5 Calc│Escalated capex'!H113,0))</f>
        <v>0</v>
      </c>
      <c r="I113" s="23">
        <f>IF($F113=I$12,'5.5 Calc│Escalated capex'!$L113,IF($F113="incurred",'5.5 Calc│Escalated capex'!I113,0))</f>
        <v>0</v>
      </c>
      <c r="J113" s="23">
        <f>IF($F113=J$12,'5.5 Calc│Escalated capex'!$L113,IF($F113="incurred",'5.5 Calc│Escalated capex'!J113,0))</f>
        <v>0</v>
      </c>
      <c r="K113" s="23">
        <f>IF($F113=K$12,'5.5 Calc│Escalated capex'!$L113,IF($F113="incurred",'5.5 Calc│Escalated capex'!K113,0))</f>
        <v>0</v>
      </c>
      <c r="L113" s="39">
        <f t="shared" si="1"/>
        <v>0.1379765290162836</v>
      </c>
      <c r="N113" s="10"/>
      <c r="O113" s="10"/>
      <c r="P113" s="10"/>
      <c r="Q113" s="10"/>
    </row>
    <row r="114" spans="1:17" x14ac:dyDescent="0.25">
      <c r="A114" s="7">
        <f>'5.0 Calc│Forecast Projects'!A114</f>
        <v>102</v>
      </c>
      <c r="B114" s="7" t="str">
        <f>'5.3 Calc│Forecast $2017'!B114</f>
        <v xml:space="preserve">Automated Testing Tool </v>
      </c>
      <c r="C114" s="27" t="str">
        <f>IF(B114="[Delete]",0,'5.3 Calc│Forecast $2017'!C114)</f>
        <v>APA</v>
      </c>
      <c r="D114" s="7" t="str">
        <f>IF($L114&gt;0,IFERROR(VLOOKUP($A114,'3.0 Input│AMP'!$A$13:$F$959,COLUMN(D114)+1,FALSE),"Other"),"")</f>
        <v>Other</v>
      </c>
      <c r="E114" s="7" t="str">
        <f>IF($L114&gt;0,IFERROR(VLOOKUP($A114,'3.0 Input│AMP'!$A$13:$F$959,COLUMN(E114)+1,FALSE),"Non-System"),"")</f>
        <v>Non-System</v>
      </c>
      <c r="F114" s="6">
        <v>2018</v>
      </c>
      <c r="G114" s="23">
        <f>IF($F114=G$12,'5.5 Calc│Escalated capex'!$L114,IF($F114="incurred",'5.5 Calc│Escalated capex'!G114,0))</f>
        <v>6.8374102148768642E-2</v>
      </c>
      <c r="H114" s="23">
        <f>IF($F114=H$12,'5.5 Calc│Escalated capex'!$L114,IF($F114="incurred",'5.5 Calc│Escalated capex'!H114,0))</f>
        <v>0</v>
      </c>
      <c r="I114" s="23">
        <f>IF($F114=I$12,'5.5 Calc│Escalated capex'!$L114,IF($F114="incurred",'5.5 Calc│Escalated capex'!I114,0))</f>
        <v>0</v>
      </c>
      <c r="J114" s="23">
        <f>IF($F114=J$12,'5.5 Calc│Escalated capex'!$L114,IF($F114="incurred",'5.5 Calc│Escalated capex'!J114,0))</f>
        <v>0</v>
      </c>
      <c r="K114" s="23">
        <f>IF($F114=K$12,'5.5 Calc│Escalated capex'!$L114,IF($F114="incurred",'5.5 Calc│Escalated capex'!K114,0))</f>
        <v>0</v>
      </c>
      <c r="L114" s="39">
        <f t="shared" si="1"/>
        <v>6.8374102148768642E-2</v>
      </c>
      <c r="N114" s="10"/>
      <c r="O114" s="10"/>
      <c r="P114" s="10"/>
      <c r="Q114" s="10"/>
    </row>
    <row r="115" spans="1:17" x14ac:dyDescent="0.25">
      <c r="A115" s="7">
        <f>'5.0 Calc│Forecast Projects'!A115</f>
        <v>103</v>
      </c>
      <c r="B115" s="7" t="str">
        <f>'5.3 Calc│Forecast $2017'!B115</f>
        <v xml:space="preserve">Code Management Software </v>
      </c>
      <c r="C115" s="27" t="str">
        <f>IF(B115="[Delete]",0,'5.3 Calc│Forecast $2017'!C115)</f>
        <v>APA</v>
      </c>
      <c r="D115" s="7" t="str">
        <f>IF($L115&gt;0,IFERROR(VLOOKUP($A115,'3.0 Input│AMP'!$A$13:$F$959,COLUMN(D115)+1,FALSE),"Other"),"")</f>
        <v>Other</v>
      </c>
      <c r="E115" s="7" t="str">
        <f>IF($L115&gt;0,IFERROR(VLOOKUP($A115,'3.0 Input│AMP'!$A$13:$F$959,COLUMN(E115)+1,FALSE),"Non-System"),"")</f>
        <v>Non-System</v>
      </c>
      <c r="F115" s="6">
        <v>2019</v>
      </c>
      <c r="G115" s="23">
        <f>IF($F115=G$12,'5.5 Calc│Escalated capex'!$L115,IF($F115="incurred",'5.5 Calc│Escalated capex'!G115,0))</f>
        <v>0</v>
      </c>
      <c r="H115" s="23">
        <f>IF($F115=H$12,'5.5 Calc│Escalated capex'!$L115,IF($F115="incurred",'5.5 Calc│Escalated capex'!H115,0))</f>
        <v>9.7978018365394104E-2</v>
      </c>
      <c r="I115" s="23">
        <f>IF($F115=I$12,'5.5 Calc│Escalated capex'!$L115,IF($F115="incurred",'5.5 Calc│Escalated capex'!I115,0))</f>
        <v>0</v>
      </c>
      <c r="J115" s="23">
        <f>IF($F115=J$12,'5.5 Calc│Escalated capex'!$L115,IF($F115="incurred",'5.5 Calc│Escalated capex'!J115,0))</f>
        <v>0</v>
      </c>
      <c r="K115" s="23">
        <f>IF($F115=K$12,'5.5 Calc│Escalated capex'!$L115,IF($F115="incurred",'5.5 Calc│Escalated capex'!K115,0))</f>
        <v>0</v>
      </c>
      <c r="L115" s="39">
        <f t="shared" si="1"/>
        <v>9.7978018365394104E-2</v>
      </c>
      <c r="N115" s="10"/>
      <c r="O115" s="10"/>
      <c r="P115" s="10"/>
      <c r="Q115" s="10"/>
    </row>
    <row r="116" spans="1:17" x14ac:dyDescent="0.25">
      <c r="A116" s="7">
        <f>'5.0 Calc│Forecast Projects'!A116</f>
        <v>104</v>
      </c>
      <c r="B116" s="7" t="str">
        <f>'5.3 Calc│Forecast $2017'!B116</f>
        <v xml:space="preserve">CRM Upgrade </v>
      </c>
      <c r="C116" s="27" t="str">
        <f>IF(B116="[Delete]",0,'5.3 Calc│Forecast $2017'!C116)</f>
        <v>APA</v>
      </c>
      <c r="D116" s="7" t="str">
        <f>IF($L116&gt;0,IFERROR(VLOOKUP($A116,'3.0 Input│AMP'!$A$13:$F$959,COLUMN(D116)+1,FALSE),"Other"),"")</f>
        <v>Other</v>
      </c>
      <c r="E116" s="7" t="str">
        <f>IF($L116&gt;0,IFERROR(VLOOKUP($A116,'3.0 Input│AMP'!$A$13:$F$959,COLUMN(E116)+1,FALSE),"Non-System"),"")</f>
        <v>Non-System</v>
      </c>
      <c r="F116" s="6">
        <v>2018</v>
      </c>
      <c r="G116" s="23">
        <f>IF($F116=G$12,'5.5 Calc│Escalated capex'!$L116,IF($F116="incurred",'5.5 Calc│Escalated capex'!G116,0))</f>
        <v>0.16864062494804402</v>
      </c>
      <c r="H116" s="23">
        <f>IF($F116=H$12,'5.5 Calc│Escalated capex'!$L116,IF($F116="incurred",'5.5 Calc│Escalated capex'!H116,0))</f>
        <v>0</v>
      </c>
      <c r="I116" s="23">
        <f>IF($F116=I$12,'5.5 Calc│Escalated capex'!$L116,IF($F116="incurred",'5.5 Calc│Escalated capex'!I116,0))</f>
        <v>0</v>
      </c>
      <c r="J116" s="23">
        <f>IF($F116=J$12,'5.5 Calc│Escalated capex'!$L116,IF($F116="incurred",'5.5 Calc│Escalated capex'!J116,0))</f>
        <v>0</v>
      </c>
      <c r="K116" s="23">
        <f>IF($F116=K$12,'5.5 Calc│Escalated capex'!$L116,IF($F116="incurred",'5.5 Calc│Escalated capex'!K116,0))</f>
        <v>0</v>
      </c>
      <c r="L116" s="39">
        <f t="shared" si="1"/>
        <v>0.16864062494804402</v>
      </c>
      <c r="N116" s="10"/>
      <c r="O116" s="10"/>
      <c r="P116" s="10"/>
      <c r="Q116" s="10"/>
    </row>
    <row r="117" spans="1:17" x14ac:dyDescent="0.25">
      <c r="A117" s="7">
        <f>'5.0 Calc│Forecast Projects'!A117</f>
        <v>105</v>
      </c>
      <c r="B117" s="7" t="str">
        <f>'5.3 Calc│Forecast $2017'!B117</f>
        <v xml:space="preserve">X-Info Aware Version 2 </v>
      </c>
      <c r="C117" s="27" t="str">
        <f>IF(B117="[Delete]",0,'5.3 Calc│Forecast $2017'!C117)</f>
        <v>APA</v>
      </c>
      <c r="D117" s="7" t="str">
        <f>IF($L117&gt;0,IFERROR(VLOOKUP($A117,'3.0 Input│AMP'!$A$13:$F$959,COLUMN(D117)+1,FALSE),"Other"),"")</f>
        <v>Other</v>
      </c>
      <c r="E117" s="7" t="str">
        <f>IF($L117&gt;0,IFERROR(VLOOKUP($A117,'3.0 Input│AMP'!$A$13:$F$959,COLUMN(E117)+1,FALSE),"Non-System"),"")</f>
        <v>Non-System</v>
      </c>
      <c r="F117" s="6">
        <v>2018</v>
      </c>
      <c r="G117" s="23">
        <f>IF($F117=G$12,'5.5 Calc│Escalated capex'!$L117,IF($F117="incurred",'5.5 Calc│Escalated capex'!G117,0))</f>
        <v>4.6514083906464651E-2</v>
      </c>
      <c r="H117" s="23">
        <f>IF($F117=H$12,'5.5 Calc│Escalated capex'!$L117,IF($F117="incurred",'5.5 Calc│Escalated capex'!H117,0))</f>
        <v>0</v>
      </c>
      <c r="I117" s="23">
        <f>IF($F117=I$12,'5.5 Calc│Escalated capex'!$L117,IF($F117="incurred",'5.5 Calc│Escalated capex'!I117,0))</f>
        <v>0</v>
      </c>
      <c r="J117" s="23">
        <f>IF($F117=J$12,'5.5 Calc│Escalated capex'!$L117,IF($F117="incurred",'5.5 Calc│Escalated capex'!J117,0))</f>
        <v>0</v>
      </c>
      <c r="K117" s="23">
        <f>IF($F117=K$12,'5.5 Calc│Escalated capex'!$L117,IF($F117="incurred",'5.5 Calc│Escalated capex'!K117,0))</f>
        <v>0</v>
      </c>
      <c r="L117" s="39">
        <f t="shared" si="1"/>
        <v>4.6514083906464651E-2</v>
      </c>
      <c r="N117" s="10"/>
      <c r="O117" s="10"/>
      <c r="P117" s="10"/>
      <c r="Q117" s="10"/>
    </row>
    <row r="118" spans="1:17" x14ac:dyDescent="0.25">
      <c r="A118" s="7">
        <f>'5.0 Calc│Forecast Projects'!A118</f>
        <v>106</v>
      </c>
      <c r="B118" s="7" t="str">
        <f>'5.3 Calc│Forecast $2017'!B118</f>
        <v xml:space="preserve">Supplier Qualification and Compliance </v>
      </c>
      <c r="C118" s="27" t="str">
        <f>IF(B118="[Delete]",0,'5.3 Calc│Forecast $2017'!C118)</f>
        <v>APA</v>
      </c>
      <c r="D118" s="7" t="str">
        <f>IF($L118&gt;0,IFERROR(VLOOKUP($A118,'3.0 Input│AMP'!$A$13:$F$959,COLUMN(D118)+1,FALSE),"Other"),"")</f>
        <v>Other</v>
      </c>
      <c r="E118" s="7" t="str">
        <f>IF($L118&gt;0,IFERROR(VLOOKUP($A118,'3.0 Input│AMP'!$A$13:$F$959,COLUMN(E118)+1,FALSE),"Non-System"),"")</f>
        <v>Non-System</v>
      </c>
      <c r="F118" s="6">
        <v>2018</v>
      </c>
      <c r="G118" s="23">
        <f>IF($F118=G$12,'5.5 Calc│Escalated capex'!$L118,IF($F118="incurred",'5.5 Calc│Escalated capex'!G118,0))</f>
        <v>9.554172355543436E-2</v>
      </c>
      <c r="H118" s="23">
        <f>IF($F118=H$12,'5.5 Calc│Escalated capex'!$L118,IF($F118="incurred",'5.5 Calc│Escalated capex'!H118,0))</f>
        <v>0</v>
      </c>
      <c r="I118" s="23">
        <f>IF($F118=I$12,'5.5 Calc│Escalated capex'!$L118,IF($F118="incurred",'5.5 Calc│Escalated capex'!I118,0))</f>
        <v>0</v>
      </c>
      <c r="J118" s="23">
        <f>IF($F118=J$12,'5.5 Calc│Escalated capex'!$L118,IF($F118="incurred",'5.5 Calc│Escalated capex'!J118,0))</f>
        <v>0</v>
      </c>
      <c r="K118" s="23">
        <f>IF($F118=K$12,'5.5 Calc│Escalated capex'!$L118,IF($F118="incurred",'5.5 Calc│Escalated capex'!K118,0))</f>
        <v>0</v>
      </c>
      <c r="L118" s="39">
        <f t="shared" si="1"/>
        <v>9.554172355543436E-2</v>
      </c>
      <c r="N118" s="10"/>
      <c r="O118" s="10"/>
      <c r="P118" s="10"/>
      <c r="Q118" s="10"/>
    </row>
    <row r="119" spans="1:17" x14ac:dyDescent="0.25">
      <c r="A119" s="7">
        <f>'5.0 Calc│Forecast Projects'!A119</f>
        <v>107</v>
      </c>
      <c r="B119" s="7" t="str">
        <f>'5.3 Calc│Forecast $2017'!B119</f>
        <v xml:space="preserve">Oracle eBS Upgrade to 12.2 </v>
      </c>
      <c r="C119" s="27" t="str">
        <f>IF(B119="[Delete]",0,'5.3 Calc│Forecast $2017'!C119)</f>
        <v>APA</v>
      </c>
      <c r="D119" s="7" t="str">
        <f>IF($L119&gt;0,IFERROR(VLOOKUP($A119,'3.0 Input│AMP'!$A$13:$F$959,COLUMN(D119)+1,FALSE),"Other"),"")</f>
        <v>Other</v>
      </c>
      <c r="E119" s="7" t="str">
        <f>IF($L119&gt;0,IFERROR(VLOOKUP($A119,'3.0 Input│AMP'!$A$13:$F$959,COLUMN(E119)+1,FALSE),"Non-System"),"")</f>
        <v>Non-System</v>
      </c>
      <c r="F119" s="6">
        <v>2020</v>
      </c>
      <c r="G119" s="23">
        <f>IF($F119=G$12,'5.5 Calc│Escalated capex'!$L119,IF($F119="incurred",'5.5 Calc│Escalated capex'!G119,0))</f>
        <v>0</v>
      </c>
      <c r="H119" s="23">
        <f>IF($F119=H$12,'5.5 Calc│Escalated capex'!$L119,IF($F119="incurred",'5.5 Calc│Escalated capex'!H119,0))</f>
        <v>0</v>
      </c>
      <c r="I119" s="23">
        <f>IF($F119=I$12,'5.5 Calc│Escalated capex'!$L119,IF($F119="incurred",'5.5 Calc│Escalated capex'!I119,0))</f>
        <v>0.16691677334801433</v>
      </c>
      <c r="J119" s="23">
        <f>IF($F119=J$12,'5.5 Calc│Escalated capex'!$L119,IF($F119="incurred",'5.5 Calc│Escalated capex'!J119,0))</f>
        <v>0</v>
      </c>
      <c r="K119" s="23">
        <f>IF($F119=K$12,'5.5 Calc│Escalated capex'!$L119,IF($F119="incurred",'5.5 Calc│Escalated capex'!K119,0))</f>
        <v>0</v>
      </c>
      <c r="L119" s="39">
        <f t="shared" si="1"/>
        <v>0.16691677334801433</v>
      </c>
      <c r="N119" s="10"/>
      <c r="O119" s="10"/>
      <c r="P119" s="10"/>
      <c r="Q119" s="10"/>
    </row>
    <row r="120" spans="1:17" x14ac:dyDescent="0.25">
      <c r="A120" s="7">
        <f>'5.0 Calc│Forecast Projects'!A120</f>
        <v>108</v>
      </c>
      <c r="B120" s="7" t="str">
        <f>'5.3 Calc│Forecast $2017'!B120</f>
        <v xml:space="preserve">BizTalk System Upgrade 2020 </v>
      </c>
      <c r="C120" s="27" t="str">
        <f>IF(B120="[Delete]",0,'5.3 Calc│Forecast $2017'!C120)</f>
        <v>APA</v>
      </c>
      <c r="D120" s="7" t="str">
        <f>IF($L120&gt;0,IFERROR(VLOOKUP($A120,'3.0 Input│AMP'!$A$13:$F$959,COLUMN(D120)+1,FALSE),"Other"),"")</f>
        <v>Other</v>
      </c>
      <c r="E120" s="7" t="str">
        <f>IF($L120&gt;0,IFERROR(VLOOKUP($A120,'3.0 Input│AMP'!$A$13:$F$959,COLUMN(E120)+1,FALSE),"Non-System"),"")</f>
        <v>Non-System</v>
      </c>
      <c r="F120" s="6">
        <v>2018</v>
      </c>
      <c r="G120" s="23">
        <f>IF($F120=G$12,'5.5 Calc│Escalated capex'!$L120,IF($F120="incurred",'5.5 Calc│Escalated capex'!G120,0))</f>
        <v>0.1379765290162836</v>
      </c>
      <c r="H120" s="23">
        <f>IF($F120=H$12,'5.5 Calc│Escalated capex'!$L120,IF($F120="incurred",'5.5 Calc│Escalated capex'!H120,0))</f>
        <v>0</v>
      </c>
      <c r="I120" s="23">
        <f>IF($F120=I$12,'5.5 Calc│Escalated capex'!$L120,IF($F120="incurred",'5.5 Calc│Escalated capex'!I120,0))</f>
        <v>0</v>
      </c>
      <c r="J120" s="23">
        <f>IF($F120=J$12,'5.5 Calc│Escalated capex'!$L120,IF($F120="incurred",'5.5 Calc│Escalated capex'!J120,0))</f>
        <v>0</v>
      </c>
      <c r="K120" s="23">
        <f>IF($F120=K$12,'5.5 Calc│Escalated capex'!$L120,IF($F120="incurred",'5.5 Calc│Escalated capex'!K120,0))</f>
        <v>0</v>
      </c>
      <c r="L120" s="39">
        <f t="shared" si="1"/>
        <v>0.1379765290162836</v>
      </c>
      <c r="N120" s="10"/>
      <c r="O120" s="10"/>
      <c r="P120" s="10"/>
      <c r="Q120" s="10"/>
    </row>
    <row r="121" spans="1:17" x14ac:dyDescent="0.25">
      <c r="A121" s="7">
        <f>'5.0 Calc│Forecast Projects'!A121</f>
        <v>109</v>
      </c>
      <c r="B121" s="7" t="str">
        <f>'5.3 Calc│Forecast $2017'!B121</f>
        <v>Applications Renewal</v>
      </c>
      <c r="C121" s="27" t="s">
        <v>77</v>
      </c>
      <c r="D121" s="7" t="str">
        <f>IF($L121&gt;0,IFERROR(VLOOKUP($A121,'3.0 Input│AMP'!$A$13:$F$959,COLUMN(D121)+1,FALSE),"Other"),"")</f>
        <v>Other</v>
      </c>
      <c r="E121" s="7" t="str">
        <f>IF($L121&gt;0,IFERROR(VLOOKUP($A121,'3.0 Input│AMP'!$A$13:$F$959,COLUMN(E121)+1,FALSE),"Non-System"),"")</f>
        <v>Non-System</v>
      </c>
      <c r="F121" s="6">
        <v>2018</v>
      </c>
      <c r="G121" s="23">
        <f>IF($F121=G$12,'5.5 Calc│Escalated capex'!$L121,IF($F121="incurred",'5.5 Calc│Escalated capex'!G121,0))</f>
        <v>4.103278898095521</v>
      </c>
      <c r="H121" s="23">
        <f>IF($F121=H$12,'5.5 Calc│Escalated capex'!$L121,IF($F121="incurred",'5.5 Calc│Escalated capex'!H121,0))</f>
        <v>0</v>
      </c>
      <c r="I121" s="23">
        <f>IF($F121=I$12,'5.5 Calc│Escalated capex'!$L121,IF($F121="incurred",'5.5 Calc│Escalated capex'!I121,0))</f>
        <v>0</v>
      </c>
      <c r="J121" s="23">
        <f>IF($F121=J$12,'5.5 Calc│Escalated capex'!$L121,IF($F121="incurred",'5.5 Calc│Escalated capex'!J121,0))</f>
        <v>0</v>
      </c>
      <c r="K121" s="23">
        <f>IF($F121=K$12,'5.5 Calc│Escalated capex'!$L121,IF($F121="incurred",'5.5 Calc│Escalated capex'!K121,0))</f>
        <v>0</v>
      </c>
      <c r="L121" s="39">
        <f t="shared" si="1"/>
        <v>4.103278898095521</v>
      </c>
      <c r="N121" s="10"/>
      <c r="O121" s="10"/>
      <c r="P121" s="10"/>
      <c r="Q121" s="10"/>
    </row>
    <row r="122" spans="1:17" x14ac:dyDescent="0.25">
      <c r="A122" s="7">
        <f>'5.0 Calc│Forecast Projects'!A122</f>
        <v>110</v>
      </c>
      <c r="B122" s="7" t="str">
        <f>'5.3 Calc│Forecast $2017'!B122</f>
        <v>Infrastructure Renewal</v>
      </c>
      <c r="C122" s="27" t="s">
        <v>78</v>
      </c>
      <c r="D122" s="7" t="str">
        <f>IF($L122&gt;0,IFERROR(VLOOKUP($A122,'3.0 Input│AMP'!$A$13:$F$959,COLUMN(D122)+1,FALSE),"Other"),"")</f>
        <v>Other</v>
      </c>
      <c r="E122" s="7" t="str">
        <f>IF($L122&gt;0,IFERROR(VLOOKUP($A122,'3.0 Input│AMP'!$A$13:$F$959,COLUMN(E122)+1,FALSE),"Non-System"),"")</f>
        <v>Non-System</v>
      </c>
      <c r="F122" s="6">
        <v>2018</v>
      </c>
      <c r="G122" s="23">
        <f>IF($F122=G$12,'5.5 Calc│Escalated capex'!$L122,IF($F122="incurred",'5.5 Calc│Escalated capex'!G122,0))</f>
        <v>0.486683053279648</v>
      </c>
      <c r="H122" s="23">
        <f>IF($F122=H$12,'5.5 Calc│Escalated capex'!$L122,IF($F122="incurred",'5.5 Calc│Escalated capex'!H122,0))</f>
        <v>0</v>
      </c>
      <c r="I122" s="23">
        <f>IF($F122=I$12,'5.5 Calc│Escalated capex'!$L122,IF($F122="incurred",'5.5 Calc│Escalated capex'!I122,0))</f>
        <v>0</v>
      </c>
      <c r="J122" s="23">
        <f>IF($F122=J$12,'5.5 Calc│Escalated capex'!$L122,IF($F122="incurred",'5.5 Calc│Escalated capex'!J122,0))</f>
        <v>0</v>
      </c>
      <c r="K122" s="23">
        <f>IF($F122=K$12,'5.5 Calc│Escalated capex'!$L122,IF($F122="incurred",'5.5 Calc│Escalated capex'!K122,0))</f>
        <v>0</v>
      </c>
      <c r="L122" s="39">
        <f t="shared" si="1"/>
        <v>0.486683053279648</v>
      </c>
      <c r="N122" s="10"/>
      <c r="O122" s="10"/>
      <c r="P122" s="10"/>
      <c r="Q122" s="10"/>
    </row>
    <row r="123" spans="1:17" x14ac:dyDescent="0.25">
      <c r="A123" s="7">
        <f>'5.0 Calc│Forecast Projects'!A123</f>
        <v>111</v>
      </c>
      <c r="B123" s="7" t="str">
        <f>'5.3 Calc│Forecast $2017'!B123</f>
        <v>Dandenong Relocation</v>
      </c>
      <c r="C123" s="27" t="str">
        <f>IF(B123="[Delete]",0,'5.3 Calc│Forecast $2017'!C123)</f>
        <v>APA</v>
      </c>
      <c r="D123" s="7" t="str">
        <f>IF($L123&gt;0,IFERROR(VLOOKUP($A123,'3.0 Input│AMP'!$A$13:$F$959,COLUMN(D123)+1,FALSE),"Other"),"")</f>
        <v/>
      </c>
      <c r="E123" s="7" t="str">
        <f>IF($L123&gt;0,IFERROR(VLOOKUP($A123,'3.0 Input│AMP'!$A$13:$F$959,COLUMN(E123)+1,FALSE),"Non-System"),"")</f>
        <v/>
      </c>
      <c r="F123" s="6"/>
      <c r="G123" s="23">
        <f>IF($F123=G$12,'5.5 Calc│Escalated capex'!$L123,IF($F123="incurred",'5.5 Calc│Escalated capex'!G123,0))</f>
        <v>0</v>
      </c>
      <c r="H123" s="23">
        <f>IF($F123=H$12,'5.5 Calc│Escalated capex'!$L123,IF($F123="incurred",'5.5 Calc│Escalated capex'!H123,0))</f>
        <v>0</v>
      </c>
      <c r="I123" s="23">
        <f>IF($F123=I$12,'5.5 Calc│Escalated capex'!$L123,IF($F123="incurred",'5.5 Calc│Escalated capex'!I123,0))</f>
        <v>0</v>
      </c>
      <c r="J123" s="23">
        <f>IF($F123=J$12,'5.5 Calc│Escalated capex'!$L123,IF($F123="incurred",'5.5 Calc│Escalated capex'!J123,0))</f>
        <v>0</v>
      </c>
      <c r="K123" s="23">
        <f>IF($F123=K$12,'5.5 Calc│Escalated capex'!$L123,IF($F123="incurred",'5.5 Calc│Escalated capex'!K123,0))</f>
        <v>0</v>
      </c>
      <c r="L123" s="39">
        <f t="shared" si="1"/>
        <v>0</v>
      </c>
      <c r="N123" s="10"/>
      <c r="O123" s="10"/>
      <c r="P123" s="10"/>
      <c r="Q123" s="10"/>
    </row>
    <row r="124" spans="1:17" x14ac:dyDescent="0.25">
      <c r="A124" s="7" t="str">
        <f>'5.0 Calc│Forecast Projects'!A124</f>
        <v>-</v>
      </c>
      <c r="B124" s="6" t="s">
        <v>200</v>
      </c>
      <c r="C124" s="27" t="s">
        <v>29</v>
      </c>
      <c r="D124" s="6" t="s">
        <v>15</v>
      </c>
      <c r="E124" s="6" t="s">
        <v>246</v>
      </c>
      <c r="F124" s="6">
        <v>2018</v>
      </c>
      <c r="G124" s="35">
        <v>2.9947999999999999E-2</v>
      </c>
      <c r="H124" s="23">
        <f>IF($F124=H$12,'5.5 Calc│Escalated capex'!$L124,IF($F124="incurred",'5.5 Calc│Escalated capex'!H124,0))</f>
        <v>0</v>
      </c>
      <c r="I124" s="23">
        <f>IF($F124=I$12,'5.5 Calc│Escalated capex'!$L124,IF($F124="incurred",'5.5 Calc│Escalated capex'!I124,0))</f>
        <v>0</v>
      </c>
      <c r="J124" s="23">
        <f>IF($F124=J$12,'5.5 Calc│Escalated capex'!$L124,IF($F124="incurred",'5.5 Calc│Escalated capex'!J124,0))</f>
        <v>0</v>
      </c>
      <c r="K124" s="23">
        <f>IF($F124=K$12,'5.5 Calc│Escalated capex'!$L124,IF($F124="incurred",'5.5 Calc│Escalated capex'!K124,0))</f>
        <v>0</v>
      </c>
      <c r="L124" s="39">
        <f t="shared" si="1"/>
        <v>2.9947999999999999E-2</v>
      </c>
      <c r="N124" s="10"/>
      <c r="O124" s="10"/>
      <c r="P124" s="10"/>
      <c r="Q124" s="10"/>
    </row>
    <row r="125" spans="1:17" x14ac:dyDescent="0.25">
      <c r="A125" s="7" t="str">
        <f>'5.0 Calc│Forecast Projects'!A125</f>
        <v>-</v>
      </c>
      <c r="B125" s="6" t="s">
        <v>163</v>
      </c>
      <c r="C125" s="27" t="s">
        <v>29</v>
      </c>
      <c r="D125" s="6" t="s">
        <v>14</v>
      </c>
      <c r="E125" s="6" t="s">
        <v>246</v>
      </c>
      <c r="F125" s="6">
        <v>2018</v>
      </c>
      <c r="G125" s="35">
        <v>0.88891742000000007</v>
      </c>
      <c r="H125" s="23">
        <f>IF($F125=H$12,'5.5 Calc│Escalated capex'!$L125,IF($F125="incurred",'5.5 Calc│Escalated capex'!H125,0))</f>
        <v>0</v>
      </c>
      <c r="I125" s="23">
        <f>IF($F125=I$12,'5.5 Calc│Escalated capex'!$L125,IF($F125="incurred",'5.5 Calc│Escalated capex'!I125,0))</f>
        <v>0</v>
      </c>
      <c r="J125" s="23">
        <f>IF($F125=J$12,'5.5 Calc│Escalated capex'!$L125,IF($F125="incurred",'5.5 Calc│Escalated capex'!J125,0))</f>
        <v>0</v>
      </c>
      <c r="K125" s="23">
        <f>IF($F125=K$12,'5.5 Calc│Escalated capex'!$L125,IF($F125="incurred",'5.5 Calc│Escalated capex'!K125,0))</f>
        <v>0</v>
      </c>
      <c r="L125" s="39">
        <f t="shared" si="1"/>
        <v>0.88891742000000007</v>
      </c>
      <c r="N125" s="10"/>
      <c r="O125" s="10"/>
      <c r="P125" s="10"/>
      <c r="Q125" s="10"/>
    </row>
    <row r="126" spans="1:17" x14ac:dyDescent="0.25">
      <c r="A126" s="7" t="str">
        <f>'5.0 Calc│Forecast Projects'!A126</f>
        <v>-</v>
      </c>
      <c r="B126" s="6" t="s">
        <v>171</v>
      </c>
      <c r="C126" s="27" t="s">
        <v>29</v>
      </c>
      <c r="D126" s="6" t="s">
        <v>51</v>
      </c>
      <c r="E126" s="6" t="s">
        <v>246</v>
      </c>
      <c r="F126" s="6">
        <v>2018</v>
      </c>
      <c r="G126" s="35">
        <v>2.9347400000000003E-2</v>
      </c>
      <c r="H126" s="23">
        <f>IF($F126=H$12,'5.5 Calc│Escalated capex'!$L126,IF($F126="incurred",'5.5 Calc│Escalated capex'!H126,0))</f>
        <v>0</v>
      </c>
      <c r="I126" s="23">
        <f>IF($F126=I$12,'5.5 Calc│Escalated capex'!$L126,IF($F126="incurred",'5.5 Calc│Escalated capex'!I126,0))</f>
        <v>0</v>
      </c>
      <c r="J126" s="23">
        <f>IF($F126=J$12,'5.5 Calc│Escalated capex'!$L126,IF($F126="incurred",'5.5 Calc│Escalated capex'!J126,0))</f>
        <v>0</v>
      </c>
      <c r="K126" s="23">
        <f>IF($F126=K$12,'5.5 Calc│Escalated capex'!$L126,IF($F126="incurred",'5.5 Calc│Escalated capex'!K126,0))</f>
        <v>0</v>
      </c>
      <c r="L126" s="39">
        <f t="shared" si="1"/>
        <v>2.9347400000000003E-2</v>
      </c>
      <c r="N126" s="10"/>
      <c r="O126" s="10"/>
      <c r="P126" s="10"/>
      <c r="Q126" s="10"/>
    </row>
    <row r="127" spans="1:17" x14ac:dyDescent="0.25">
      <c r="A127" s="7" t="str">
        <f>'5.0 Calc│Forecast Projects'!A127</f>
        <v>-</v>
      </c>
      <c r="B127" s="6" t="s">
        <v>178</v>
      </c>
      <c r="C127" s="27" t="s">
        <v>29</v>
      </c>
      <c r="D127" s="6" t="s">
        <v>17</v>
      </c>
      <c r="E127" s="6" t="s">
        <v>246</v>
      </c>
      <c r="F127" s="6">
        <v>2018</v>
      </c>
      <c r="G127" s="35">
        <v>0.06</v>
      </c>
      <c r="H127" s="23">
        <f>IF($F127=H$12,'5.5 Calc│Escalated capex'!$L127,IF($F127="incurred",'5.5 Calc│Escalated capex'!H127,0))</f>
        <v>0</v>
      </c>
      <c r="I127" s="23">
        <f>IF($F127=I$12,'5.5 Calc│Escalated capex'!$L127,IF($F127="incurred",'5.5 Calc│Escalated capex'!I127,0))</f>
        <v>0</v>
      </c>
      <c r="J127" s="23">
        <f>IF($F127=J$12,'5.5 Calc│Escalated capex'!$L127,IF($F127="incurred",'5.5 Calc│Escalated capex'!J127,0))</f>
        <v>0</v>
      </c>
      <c r="K127" s="23">
        <f>IF($F127=K$12,'5.5 Calc│Escalated capex'!$L127,IF($F127="incurred",'5.5 Calc│Escalated capex'!K127,0))</f>
        <v>0</v>
      </c>
      <c r="L127" s="39">
        <f t="shared" si="1"/>
        <v>0.06</v>
      </c>
      <c r="N127" s="10"/>
      <c r="O127" s="10"/>
      <c r="P127" s="10"/>
      <c r="Q127" s="10"/>
    </row>
    <row r="128" spans="1:17" x14ac:dyDescent="0.25">
      <c r="A128" s="7" t="str">
        <f>'5.0 Calc│Forecast Projects'!A128</f>
        <v>-</v>
      </c>
      <c r="B128" s="6" t="s">
        <v>199</v>
      </c>
      <c r="C128" s="27" t="s">
        <v>29</v>
      </c>
      <c r="D128" s="6" t="s">
        <v>18</v>
      </c>
      <c r="E128" s="6" t="s">
        <v>246</v>
      </c>
      <c r="F128" s="6">
        <v>2018</v>
      </c>
      <c r="G128" s="35">
        <v>0.1908504</v>
      </c>
      <c r="H128" s="23">
        <f>IF($F128=H$12,'5.5 Calc│Escalated capex'!$L128,IF($F128="incurred",'5.5 Calc│Escalated capex'!H128,0))</f>
        <v>0</v>
      </c>
      <c r="I128" s="23">
        <f>IF($F128=I$12,'5.5 Calc│Escalated capex'!$L128,IF($F128="incurred",'5.5 Calc│Escalated capex'!I128,0))</f>
        <v>0</v>
      </c>
      <c r="J128" s="23">
        <f>IF($F128=J$12,'5.5 Calc│Escalated capex'!$L128,IF($F128="incurred",'5.5 Calc│Escalated capex'!J128,0))</f>
        <v>0</v>
      </c>
      <c r="K128" s="23">
        <f>IF($F128=K$12,'5.5 Calc│Escalated capex'!$L128,IF($F128="incurred",'5.5 Calc│Escalated capex'!K128,0))</f>
        <v>0</v>
      </c>
      <c r="L128" s="39">
        <f t="shared" si="1"/>
        <v>0.1908504</v>
      </c>
      <c r="N128" s="10"/>
      <c r="O128" s="10"/>
      <c r="P128" s="10"/>
      <c r="Q128" s="10"/>
    </row>
    <row r="129" spans="1:17" x14ac:dyDescent="0.25">
      <c r="A129" s="7" t="str">
        <f>'5.0 Calc│Forecast Projects'!A129</f>
        <v>-</v>
      </c>
      <c r="B129" s="7" t="str">
        <f>'5.3 Calc│Forecast $2017'!B129</f>
        <v/>
      </c>
      <c r="C129" s="27" t="str">
        <f>IF(B129="[Delete]",0,'5.3 Calc│Forecast $2017'!C129)</f>
        <v>-</v>
      </c>
      <c r="D129" s="7" t="str">
        <f>IF($L129&gt;0,IFERROR(VLOOKUP($A129,'3.0 Input│AMP'!$A$13:$F$959,COLUMN(D129)+1,FALSE),"Other"),"")</f>
        <v/>
      </c>
      <c r="E129" s="7" t="str">
        <f>IF($L129&gt;0,IFERROR(VLOOKUP($A129,'3.0 Input│AMP'!$A$13:$F$959,COLUMN(E129)+1,FALSE),"Non-System"),"")</f>
        <v/>
      </c>
      <c r="F129" s="6"/>
      <c r="G129" s="23">
        <f>IF($F129=G$12,'5.5 Calc│Escalated capex'!$L129,IF($F129="incurred",'5.5 Calc│Escalated capex'!G129,0))</f>
        <v>0</v>
      </c>
      <c r="H129" s="23">
        <f>IF($F129=H$12,'5.5 Calc│Escalated capex'!$L129,IF($F129="incurred",'5.5 Calc│Escalated capex'!H129,0))</f>
        <v>0</v>
      </c>
      <c r="I129" s="23">
        <f>IF($F129=I$12,'5.5 Calc│Escalated capex'!$L129,IF($F129="incurred",'5.5 Calc│Escalated capex'!I129,0))</f>
        <v>0</v>
      </c>
      <c r="J129" s="23">
        <f>IF($F129=J$12,'5.5 Calc│Escalated capex'!$L129,IF($F129="incurred",'5.5 Calc│Escalated capex'!J129,0))</f>
        <v>0</v>
      </c>
      <c r="K129" s="23">
        <f>IF($F129=K$12,'5.5 Calc│Escalated capex'!$L129,IF($F129="incurred",'5.5 Calc│Escalated capex'!K129,0))</f>
        <v>0</v>
      </c>
      <c r="L129" s="39">
        <f t="shared" si="1"/>
        <v>0</v>
      </c>
      <c r="N129" s="10"/>
      <c r="O129" s="10"/>
      <c r="P129" s="10"/>
      <c r="Q129" s="10"/>
    </row>
    <row r="130" spans="1:17" x14ac:dyDescent="0.25">
      <c r="A130" s="7" t="str">
        <f>'5.0 Calc│Forecast Projects'!A130</f>
        <v>-</v>
      </c>
      <c r="B130" s="7" t="str">
        <f>'5.3 Calc│Forecast $2017'!B130</f>
        <v/>
      </c>
      <c r="C130" s="27" t="str">
        <f>IF(B130="[Delete]",0,'5.3 Calc│Forecast $2017'!C130)</f>
        <v>-</v>
      </c>
      <c r="D130" s="7" t="str">
        <f>IF($L130&gt;0,IFERROR(VLOOKUP($A130,'3.0 Input│AMP'!$A$13:$F$959,COLUMN(D130)+1,FALSE),"Other"),"")</f>
        <v/>
      </c>
      <c r="E130" s="7" t="str">
        <f>IF($L130&gt;0,IFERROR(VLOOKUP($A130,'3.0 Input│AMP'!$A$13:$F$959,COLUMN(E130)+1,FALSE),"Non-System"),"")</f>
        <v/>
      </c>
      <c r="F130" s="6"/>
      <c r="G130" s="23">
        <f>IF($F130=G$12,'5.5 Calc│Escalated capex'!$L130,IF($F130="incurred",'5.5 Calc│Escalated capex'!G130,0))</f>
        <v>0</v>
      </c>
      <c r="H130" s="23">
        <f>IF($F130=H$12,'5.5 Calc│Escalated capex'!$L130,IF($F130="incurred",'5.5 Calc│Escalated capex'!H130,0))</f>
        <v>0</v>
      </c>
      <c r="I130" s="23">
        <f>IF($F130=I$12,'5.5 Calc│Escalated capex'!$L130,IF($F130="incurred",'5.5 Calc│Escalated capex'!I130,0))</f>
        <v>0</v>
      </c>
      <c r="J130" s="23">
        <f>IF($F130=J$12,'5.5 Calc│Escalated capex'!$L130,IF($F130="incurred",'5.5 Calc│Escalated capex'!J130,0))</f>
        <v>0</v>
      </c>
      <c r="K130" s="23">
        <f>IF($F130=K$12,'5.5 Calc│Escalated capex'!$L130,IF($F130="incurred",'5.5 Calc│Escalated capex'!K130,0))</f>
        <v>0</v>
      </c>
      <c r="L130" s="39">
        <f t="shared" si="1"/>
        <v>0</v>
      </c>
      <c r="N130" s="10"/>
      <c r="O130" s="10"/>
      <c r="P130" s="10"/>
      <c r="Q130" s="10"/>
    </row>
    <row r="131" spans="1:17" x14ac:dyDescent="0.25">
      <c r="A131" s="7" t="str">
        <f>'5.0 Calc│Forecast Projects'!A131</f>
        <v>-</v>
      </c>
      <c r="B131" s="7" t="str">
        <f>'5.3 Calc│Forecast $2017'!B131</f>
        <v/>
      </c>
      <c r="C131" s="27" t="str">
        <f>IF(B131="[Delete]",0,'5.3 Calc│Forecast $2017'!C131)</f>
        <v>-</v>
      </c>
      <c r="D131" s="7" t="str">
        <f>IF($L131&gt;0,IFERROR(VLOOKUP($A131,'3.0 Input│AMP'!$A$13:$F$959,COLUMN(D131)+1,FALSE),"Other"),"")</f>
        <v/>
      </c>
      <c r="E131" s="7" t="str">
        <f>IF($L131&gt;0,IFERROR(VLOOKUP($A131,'3.0 Input│AMP'!$A$13:$F$959,COLUMN(E131)+1,FALSE),"Non-System"),"")</f>
        <v/>
      </c>
      <c r="F131" s="6"/>
      <c r="G131" s="23">
        <f>IF($F131=G$12,'5.5 Calc│Escalated capex'!$L131,IF($F131="incurred",'5.5 Calc│Escalated capex'!G131,0))</f>
        <v>0</v>
      </c>
      <c r="H131" s="23">
        <f>IF($F131=H$12,'5.5 Calc│Escalated capex'!$L131,IF($F131="incurred",'5.5 Calc│Escalated capex'!H131,0))</f>
        <v>0</v>
      </c>
      <c r="I131" s="23">
        <f>IF($F131=I$12,'5.5 Calc│Escalated capex'!$L131,IF($F131="incurred",'5.5 Calc│Escalated capex'!I131,0))</f>
        <v>0</v>
      </c>
      <c r="J131" s="23">
        <f>IF($F131=J$12,'5.5 Calc│Escalated capex'!$L131,IF($F131="incurred",'5.5 Calc│Escalated capex'!J131,0))</f>
        <v>0</v>
      </c>
      <c r="K131" s="23">
        <f>IF($F131=K$12,'5.5 Calc│Escalated capex'!$L131,IF($F131="incurred",'5.5 Calc│Escalated capex'!K131,0))</f>
        <v>0</v>
      </c>
      <c r="L131" s="39">
        <f t="shared" si="1"/>
        <v>0</v>
      </c>
      <c r="N131" s="10"/>
      <c r="O131" s="10"/>
      <c r="P131" s="10"/>
      <c r="Q131" s="10"/>
    </row>
    <row r="132" spans="1:17" x14ac:dyDescent="0.25">
      <c r="A132" s="7" t="str">
        <f>'5.0 Calc│Forecast Projects'!A132</f>
        <v>-</v>
      </c>
      <c r="B132" s="7" t="str">
        <f>'5.3 Calc│Forecast $2017'!B132</f>
        <v/>
      </c>
      <c r="C132" s="27" t="str">
        <f>IF(B132="[Delete]",0,'5.3 Calc│Forecast $2017'!C132)</f>
        <v>-</v>
      </c>
      <c r="D132" s="7" t="str">
        <f>IF($L132&gt;0,IFERROR(VLOOKUP($A132,'3.0 Input│AMP'!$A$13:$F$959,COLUMN(D132)+1,FALSE),"Other"),"")</f>
        <v/>
      </c>
      <c r="E132" s="7" t="str">
        <f>IF($L132&gt;0,IFERROR(VLOOKUP($A132,'3.0 Input│AMP'!$A$13:$F$959,COLUMN(E132)+1,FALSE),"Non-System"),"")</f>
        <v/>
      </c>
      <c r="F132" s="6"/>
      <c r="G132" s="23">
        <f>IF($F132=G$12,'5.5 Calc│Escalated capex'!$L132,IF($F132="incurred",'5.5 Calc│Escalated capex'!G132,0))</f>
        <v>0</v>
      </c>
      <c r="H132" s="23">
        <f>IF($F132=H$12,'5.5 Calc│Escalated capex'!$L132,IF($F132="incurred",'5.5 Calc│Escalated capex'!H132,0))</f>
        <v>0</v>
      </c>
      <c r="I132" s="23">
        <f>IF($F132=I$12,'5.5 Calc│Escalated capex'!$L132,IF($F132="incurred",'5.5 Calc│Escalated capex'!I132,0))</f>
        <v>0</v>
      </c>
      <c r="J132" s="23">
        <f>IF($F132=J$12,'5.5 Calc│Escalated capex'!$L132,IF($F132="incurred",'5.5 Calc│Escalated capex'!J132,0))</f>
        <v>0</v>
      </c>
      <c r="K132" s="23">
        <f>IF($F132=K$12,'5.5 Calc│Escalated capex'!$L132,IF($F132="incurred",'5.5 Calc│Escalated capex'!K132,0))</f>
        <v>0</v>
      </c>
      <c r="L132" s="39">
        <f t="shared" si="1"/>
        <v>0</v>
      </c>
    </row>
    <row r="133" spans="1:17" x14ac:dyDescent="0.25">
      <c r="A133" s="7" t="str">
        <f>'5.0 Calc│Forecast Projects'!A133</f>
        <v>-</v>
      </c>
      <c r="B133" s="7" t="str">
        <f>'5.3 Calc│Forecast $2017'!B133</f>
        <v/>
      </c>
      <c r="C133" s="27" t="str">
        <f>IF(B133="[Delete]",0,'5.3 Calc│Forecast $2017'!C133)</f>
        <v>-</v>
      </c>
      <c r="D133" s="7" t="str">
        <f>IF($L133&gt;0,IFERROR(VLOOKUP($A133,'3.0 Input│AMP'!$A$13:$F$959,COLUMN(D133)+1,FALSE),"Other"),"")</f>
        <v/>
      </c>
      <c r="E133" s="7" t="str">
        <f>IF($L133&gt;0,IFERROR(VLOOKUP($A133,'3.0 Input│AMP'!$A$13:$F$959,COLUMN(E133)+1,FALSE),"Non-System"),"")</f>
        <v/>
      </c>
      <c r="F133" s="6"/>
      <c r="G133" s="23">
        <f>IF($F133=G$12,'5.5 Calc│Escalated capex'!$L133,IF($F133="incurred",'5.5 Calc│Escalated capex'!G133,0))</f>
        <v>0</v>
      </c>
      <c r="H133" s="23">
        <f>IF($F133=H$12,'5.5 Calc│Escalated capex'!$L133,IF($F133="incurred",'5.5 Calc│Escalated capex'!H133,0))</f>
        <v>0</v>
      </c>
      <c r="I133" s="23">
        <f>IF($F133=I$12,'5.5 Calc│Escalated capex'!$L133,IF($F133="incurred",'5.5 Calc│Escalated capex'!I133,0))</f>
        <v>0</v>
      </c>
      <c r="J133" s="23">
        <f>IF($F133=J$12,'5.5 Calc│Escalated capex'!$L133,IF($F133="incurred",'5.5 Calc│Escalated capex'!J133,0))</f>
        <v>0</v>
      </c>
      <c r="K133" s="23">
        <f>IF($F133=K$12,'5.5 Calc│Escalated capex'!$L133,IF($F133="incurred",'5.5 Calc│Escalated capex'!K133,0))</f>
        <v>0</v>
      </c>
      <c r="L133" s="39">
        <f t="shared" si="1"/>
        <v>0</v>
      </c>
    </row>
    <row r="134" spans="1:17" x14ac:dyDescent="0.25">
      <c r="A134" s="7" t="str">
        <f>'5.0 Calc│Forecast Projects'!A134</f>
        <v>-</v>
      </c>
      <c r="B134" s="7" t="str">
        <f>'5.3 Calc│Forecast $2017'!B134</f>
        <v/>
      </c>
      <c r="C134" s="27" t="str">
        <f>IF(B134="[Delete]",0,'5.3 Calc│Forecast $2017'!C134)</f>
        <v>-</v>
      </c>
      <c r="D134" s="7" t="str">
        <f>IF($L134&gt;0,IFERROR(VLOOKUP($A134,'3.0 Input│AMP'!$A$13:$F$959,COLUMN(D134)+1,FALSE),"Other"),"")</f>
        <v/>
      </c>
      <c r="E134" s="7" t="str">
        <f>IF($L134&gt;0,IFERROR(VLOOKUP($A134,'3.0 Input│AMP'!$A$13:$F$959,COLUMN(E134)+1,FALSE),"Non-System"),"")</f>
        <v/>
      </c>
      <c r="F134" s="6"/>
      <c r="G134" s="23">
        <f>IF($F134=G$12,'5.5 Calc│Escalated capex'!$L134,IF($F134="incurred",'5.5 Calc│Escalated capex'!G134,0))</f>
        <v>0</v>
      </c>
      <c r="H134" s="23">
        <f>IF($F134=H$12,'5.5 Calc│Escalated capex'!$L134,IF($F134="incurred",'5.5 Calc│Escalated capex'!H134,0))</f>
        <v>0</v>
      </c>
      <c r="I134" s="23">
        <f>IF($F134=I$12,'5.5 Calc│Escalated capex'!$L134,IF($F134="incurred",'5.5 Calc│Escalated capex'!I134,0))</f>
        <v>0</v>
      </c>
      <c r="J134" s="23">
        <f>IF($F134=J$12,'5.5 Calc│Escalated capex'!$L134,IF($F134="incurred",'5.5 Calc│Escalated capex'!J134,0))</f>
        <v>0</v>
      </c>
      <c r="K134" s="23">
        <f>IF($F134=K$12,'5.5 Calc│Escalated capex'!$L134,IF($F134="incurred",'5.5 Calc│Escalated capex'!K134,0))</f>
        <v>0</v>
      </c>
      <c r="L134" s="39">
        <f t="shared" si="1"/>
        <v>0</v>
      </c>
    </row>
    <row r="135" spans="1:17" x14ac:dyDescent="0.25">
      <c r="A135" s="7" t="str">
        <f>'5.0 Calc│Forecast Projects'!A135</f>
        <v>-</v>
      </c>
      <c r="B135" s="7" t="str">
        <f>'5.3 Calc│Forecast $2017'!B135</f>
        <v/>
      </c>
      <c r="C135" s="27" t="str">
        <f>IF(B135="[Delete]",0,'5.3 Calc│Forecast $2017'!C135)</f>
        <v>-</v>
      </c>
      <c r="D135" s="7" t="str">
        <f>IF($L135&gt;0,IFERROR(VLOOKUP($A135,'3.0 Input│AMP'!$A$13:$F$959,COLUMN(D135)+1,FALSE),"Other"),"")</f>
        <v/>
      </c>
      <c r="E135" s="7" t="str">
        <f>IF($L135&gt;0,IFERROR(VLOOKUP($A135,'3.0 Input│AMP'!$A$13:$F$959,COLUMN(E135)+1,FALSE),"Non-System"),"")</f>
        <v/>
      </c>
      <c r="F135" s="6"/>
      <c r="G135" s="23">
        <f>IF($F135=G$12,'5.5 Calc│Escalated capex'!$L135,IF($F135="incurred",'5.5 Calc│Escalated capex'!G135,0))</f>
        <v>0</v>
      </c>
      <c r="H135" s="23">
        <f>IF($F135=H$12,'5.5 Calc│Escalated capex'!$L135,IF($F135="incurred",'5.5 Calc│Escalated capex'!H135,0))</f>
        <v>0</v>
      </c>
      <c r="I135" s="23">
        <f>IF($F135=I$12,'5.5 Calc│Escalated capex'!$L135,IF($F135="incurred",'5.5 Calc│Escalated capex'!I135,0))</f>
        <v>0</v>
      </c>
      <c r="J135" s="23">
        <f>IF($F135=J$12,'5.5 Calc│Escalated capex'!$L135,IF($F135="incurred",'5.5 Calc│Escalated capex'!J135,0))</f>
        <v>0</v>
      </c>
      <c r="K135" s="23">
        <f>IF($F135=K$12,'5.5 Calc│Escalated capex'!$L135,IF($F135="incurred",'5.5 Calc│Escalated capex'!K135,0))</f>
        <v>0</v>
      </c>
      <c r="L135" s="39">
        <f t="shared" si="1"/>
        <v>0</v>
      </c>
    </row>
    <row r="136" spans="1:17" x14ac:dyDescent="0.25">
      <c r="A136" s="7" t="str">
        <f>'5.0 Calc│Forecast Projects'!A136</f>
        <v>-</v>
      </c>
      <c r="B136" s="7" t="str">
        <f>'5.3 Calc│Forecast $2017'!B136</f>
        <v/>
      </c>
      <c r="C136" s="27" t="str">
        <f>IF(B136="[Delete]",0,'5.3 Calc│Forecast $2017'!C136)</f>
        <v>-</v>
      </c>
      <c r="D136" s="7" t="str">
        <f>IF($L136&gt;0,IFERROR(VLOOKUP($A136,'3.0 Input│AMP'!$A$13:$F$959,COLUMN(D136)+1,FALSE),"Other"),"")</f>
        <v/>
      </c>
      <c r="E136" s="7" t="str">
        <f>IF($L136&gt;0,IFERROR(VLOOKUP($A136,'3.0 Input│AMP'!$A$13:$F$959,COLUMN(E136)+1,FALSE),"Non-System"),"")</f>
        <v/>
      </c>
      <c r="F136" s="6"/>
      <c r="G136" s="23">
        <f>IF($F136=G$12,'5.5 Calc│Escalated capex'!$L136,IF($F136="incurred",'5.5 Calc│Escalated capex'!G136,0))</f>
        <v>0</v>
      </c>
      <c r="H136" s="23">
        <f>IF($F136=H$12,'5.5 Calc│Escalated capex'!$L136,IF($F136="incurred",'5.5 Calc│Escalated capex'!H136,0))</f>
        <v>0</v>
      </c>
      <c r="I136" s="23">
        <f>IF($F136=I$12,'5.5 Calc│Escalated capex'!$L136,IF($F136="incurred",'5.5 Calc│Escalated capex'!I136,0))</f>
        <v>0</v>
      </c>
      <c r="J136" s="23">
        <f>IF($F136=J$12,'5.5 Calc│Escalated capex'!$L136,IF($F136="incurred",'5.5 Calc│Escalated capex'!J136,0))</f>
        <v>0</v>
      </c>
      <c r="K136" s="23">
        <f>IF($F136=K$12,'5.5 Calc│Escalated capex'!$L136,IF($F136="incurred",'5.5 Calc│Escalated capex'!K136,0))</f>
        <v>0</v>
      </c>
      <c r="L136" s="39">
        <f t="shared" si="1"/>
        <v>0</v>
      </c>
    </row>
    <row r="137" spans="1:17" x14ac:dyDescent="0.25">
      <c r="A137" s="7" t="str">
        <f>'5.0 Calc│Forecast Projects'!A137</f>
        <v>-</v>
      </c>
      <c r="B137" s="7" t="str">
        <f>'5.3 Calc│Forecast $2017'!B137</f>
        <v/>
      </c>
      <c r="C137" s="27" t="str">
        <f>IF(B137="[Delete]",0,'5.3 Calc│Forecast $2017'!C137)</f>
        <v>-</v>
      </c>
      <c r="D137" s="7" t="str">
        <f>IF($L137&gt;0,IFERROR(VLOOKUP($A137,'3.0 Input│AMP'!$A$13:$F$959,COLUMN(D137)+1,FALSE),"Other"),"")</f>
        <v/>
      </c>
      <c r="E137" s="7" t="str">
        <f>IF($L137&gt;0,IFERROR(VLOOKUP($A137,'3.0 Input│AMP'!$A$13:$F$959,COLUMN(E137)+1,FALSE),"Non-System"),"")</f>
        <v/>
      </c>
      <c r="F137" s="6"/>
      <c r="G137" s="23">
        <f>IF($F137=G$12,'5.5 Calc│Escalated capex'!$L137,IF($F137="incurred",'5.5 Calc│Escalated capex'!G137,0))</f>
        <v>0</v>
      </c>
      <c r="H137" s="23">
        <f>IF($F137=H$12,'5.5 Calc│Escalated capex'!$L137,IF($F137="incurred",'5.5 Calc│Escalated capex'!H137,0))</f>
        <v>0</v>
      </c>
      <c r="I137" s="23">
        <f>IF($F137=I$12,'5.5 Calc│Escalated capex'!$L137,IF($F137="incurred",'5.5 Calc│Escalated capex'!I137,0))</f>
        <v>0</v>
      </c>
      <c r="J137" s="23">
        <f>IF($F137=J$12,'5.5 Calc│Escalated capex'!$L137,IF($F137="incurred",'5.5 Calc│Escalated capex'!J137,0))</f>
        <v>0</v>
      </c>
      <c r="K137" s="23">
        <f>IF($F137=K$12,'5.5 Calc│Escalated capex'!$L137,IF($F137="incurred",'5.5 Calc│Escalated capex'!K137,0))</f>
        <v>0</v>
      </c>
      <c r="L137" s="39">
        <f t="shared" si="1"/>
        <v>0</v>
      </c>
    </row>
    <row r="138" spans="1:17" x14ac:dyDescent="0.25">
      <c r="A138" s="7" t="str">
        <f>'5.0 Calc│Forecast Projects'!A138</f>
        <v>-</v>
      </c>
      <c r="B138" s="7" t="str">
        <f>'5.3 Calc│Forecast $2017'!B138</f>
        <v/>
      </c>
      <c r="C138" s="27" t="str">
        <f>IF(B138="[Delete]",0,'5.3 Calc│Forecast $2017'!C138)</f>
        <v>-</v>
      </c>
      <c r="D138" s="7" t="str">
        <f>IF($L138&gt;0,IFERROR(VLOOKUP($A138,'3.0 Input│AMP'!$A$13:$F$959,COLUMN(D138)+1,FALSE),"Other"),"")</f>
        <v/>
      </c>
      <c r="E138" s="7" t="str">
        <f>IF($L138&gt;0,IFERROR(VLOOKUP($A138,'3.0 Input│AMP'!$A$13:$F$959,COLUMN(E138)+1,FALSE),"Non-System"),"")</f>
        <v/>
      </c>
      <c r="F138" s="6"/>
      <c r="G138" s="23">
        <f>IF($F138=G$12,'5.5 Calc│Escalated capex'!$L138,IF($F138="incurred",'5.5 Calc│Escalated capex'!G138,0))</f>
        <v>0</v>
      </c>
      <c r="H138" s="23">
        <f>IF($F138=H$12,'5.5 Calc│Escalated capex'!$L138,IF($F138="incurred",'5.5 Calc│Escalated capex'!H138,0))</f>
        <v>0</v>
      </c>
      <c r="I138" s="23">
        <f>IF($F138=I$12,'5.5 Calc│Escalated capex'!$L138,IF($F138="incurred",'5.5 Calc│Escalated capex'!I138,0))</f>
        <v>0</v>
      </c>
      <c r="J138" s="23">
        <f>IF($F138=J$12,'5.5 Calc│Escalated capex'!$L138,IF($F138="incurred",'5.5 Calc│Escalated capex'!J138,0))</f>
        <v>0</v>
      </c>
      <c r="K138" s="23">
        <f>IF($F138=K$12,'5.5 Calc│Escalated capex'!$L138,IF($F138="incurred",'5.5 Calc│Escalated capex'!K138,0))</f>
        <v>0</v>
      </c>
      <c r="L138" s="39">
        <f t="shared" ref="L138:L178" si="2">SUM(G138:K138)</f>
        <v>0</v>
      </c>
    </row>
    <row r="139" spans="1:17" x14ac:dyDescent="0.25">
      <c r="A139" s="7" t="str">
        <f>'5.0 Calc│Forecast Projects'!A139</f>
        <v>-</v>
      </c>
      <c r="B139" s="7" t="str">
        <f>'5.3 Calc│Forecast $2017'!B139</f>
        <v/>
      </c>
      <c r="C139" s="27" t="str">
        <f>IF(B139="[Delete]",0,'5.3 Calc│Forecast $2017'!C139)</f>
        <v>-</v>
      </c>
      <c r="D139" s="7" t="str">
        <f>IF($L139&gt;0,IFERROR(VLOOKUP($A139,'3.0 Input│AMP'!$A$13:$F$959,COLUMN(D139)+1,FALSE),"Other"),"")</f>
        <v/>
      </c>
      <c r="E139" s="7" t="str">
        <f>IF($L139&gt;0,IFERROR(VLOOKUP($A139,'3.0 Input│AMP'!$A$13:$F$959,COLUMN(E139)+1,FALSE),"Non-System"),"")</f>
        <v/>
      </c>
      <c r="F139" s="6"/>
      <c r="G139" s="23">
        <f>IF($F139=G$12,'5.5 Calc│Escalated capex'!$L139,IF($F139="incurred",'5.5 Calc│Escalated capex'!G139,0))</f>
        <v>0</v>
      </c>
      <c r="H139" s="23">
        <f>IF($F139=H$12,'5.5 Calc│Escalated capex'!$L139,IF($F139="incurred",'5.5 Calc│Escalated capex'!H139,0))</f>
        <v>0</v>
      </c>
      <c r="I139" s="23">
        <f>IF($F139=I$12,'5.5 Calc│Escalated capex'!$L139,IF($F139="incurred",'5.5 Calc│Escalated capex'!I139,0))</f>
        <v>0</v>
      </c>
      <c r="J139" s="23">
        <f>IF($F139=J$12,'5.5 Calc│Escalated capex'!$L139,IF($F139="incurred",'5.5 Calc│Escalated capex'!J139,0))</f>
        <v>0</v>
      </c>
      <c r="K139" s="23">
        <f>IF($F139=K$12,'5.5 Calc│Escalated capex'!$L139,IF($F139="incurred",'5.5 Calc│Escalated capex'!K139,0))</f>
        <v>0</v>
      </c>
      <c r="L139" s="39">
        <f t="shared" si="2"/>
        <v>0</v>
      </c>
    </row>
    <row r="140" spans="1:17" x14ac:dyDescent="0.25">
      <c r="A140" s="7" t="str">
        <f>'5.0 Calc│Forecast Projects'!A140</f>
        <v>-</v>
      </c>
      <c r="B140" s="7" t="str">
        <f>'5.3 Calc│Forecast $2017'!B140</f>
        <v/>
      </c>
      <c r="C140" s="27" t="str">
        <f>IF(B140="[Delete]",0,'5.3 Calc│Forecast $2017'!C140)</f>
        <v>-</v>
      </c>
      <c r="D140" s="7" t="str">
        <f>IF($L140&gt;0,IFERROR(VLOOKUP($A140,'3.0 Input│AMP'!$A$13:$F$959,COLUMN(D140)+1,FALSE),"Other"),"")</f>
        <v/>
      </c>
      <c r="E140" s="7" t="str">
        <f>IF($L140&gt;0,IFERROR(VLOOKUP($A140,'3.0 Input│AMP'!$A$13:$F$959,COLUMN(E140)+1,FALSE),"Non-System"),"")</f>
        <v/>
      </c>
      <c r="F140" s="6"/>
      <c r="G140" s="23">
        <f>IF($F140=G$12,'5.5 Calc│Escalated capex'!$L140,IF($F140="incurred",'5.5 Calc│Escalated capex'!G140,0))</f>
        <v>0</v>
      </c>
      <c r="H140" s="23">
        <f>IF($F140=H$12,'5.5 Calc│Escalated capex'!$L140,IF($F140="incurred",'5.5 Calc│Escalated capex'!H140,0))</f>
        <v>0</v>
      </c>
      <c r="I140" s="23">
        <f>IF($F140=I$12,'5.5 Calc│Escalated capex'!$L140,IF($F140="incurred",'5.5 Calc│Escalated capex'!I140,0))</f>
        <v>0</v>
      </c>
      <c r="J140" s="23">
        <f>IF($F140=J$12,'5.5 Calc│Escalated capex'!$L140,IF($F140="incurred",'5.5 Calc│Escalated capex'!J140,0))</f>
        <v>0</v>
      </c>
      <c r="K140" s="23">
        <f>IF($F140=K$12,'5.5 Calc│Escalated capex'!$L140,IF($F140="incurred",'5.5 Calc│Escalated capex'!K140,0))</f>
        <v>0</v>
      </c>
      <c r="L140" s="39">
        <f t="shared" si="2"/>
        <v>0</v>
      </c>
    </row>
    <row r="141" spans="1:17" x14ac:dyDescent="0.25">
      <c r="A141" s="7" t="str">
        <f>'5.0 Calc│Forecast Projects'!A141</f>
        <v>-</v>
      </c>
      <c r="B141" s="7" t="str">
        <f>'5.3 Calc│Forecast $2017'!B141</f>
        <v/>
      </c>
      <c r="C141" s="27" t="str">
        <f>IF(B141="[Delete]",0,'5.3 Calc│Forecast $2017'!C141)</f>
        <v>-</v>
      </c>
      <c r="D141" s="7" t="str">
        <f>IF($L141&gt;0,IFERROR(VLOOKUP($A141,'3.0 Input│AMP'!$A$13:$F$959,COLUMN(D141)+1,FALSE),"Other"),"")</f>
        <v/>
      </c>
      <c r="E141" s="7" t="str">
        <f>IF($L141&gt;0,IFERROR(VLOOKUP($A141,'3.0 Input│AMP'!$A$13:$F$959,COLUMN(E141)+1,FALSE),"Non-System"),"")</f>
        <v/>
      </c>
      <c r="F141" s="6"/>
      <c r="G141" s="23">
        <f>IF($F141=G$12,'5.5 Calc│Escalated capex'!$L141,IF($F141="incurred",'5.5 Calc│Escalated capex'!G141,0))</f>
        <v>0</v>
      </c>
      <c r="H141" s="23">
        <f>IF($F141=H$12,'5.5 Calc│Escalated capex'!$L141,IF($F141="incurred",'5.5 Calc│Escalated capex'!H141,0))</f>
        <v>0</v>
      </c>
      <c r="I141" s="23">
        <f>IF($F141=I$12,'5.5 Calc│Escalated capex'!$L141,IF($F141="incurred",'5.5 Calc│Escalated capex'!I141,0))</f>
        <v>0</v>
      </c>
      <c r="J141" s="23">
        <f>IF($F141=J$12,'5.5 Calc│Escalated capex'!$L141,IF($F141="incurred",'5.5 Calc│Escalated capex'!J141,0))</f>
        <v>0</v>
      </c>
      <c r="K141" s="23">
        <f>IF($F141=K$12,'5.5 Calc│Escalated capex'!$L141,IF($F141="incurred",'5.5 Calc│Escalated capex'!K141,0))</f>
        <v>0</v>
      </c>
      <c r="L141" s="39">
        <f t="shared" si="2"/>
        <v>0</v>
      </c>
    </row>
    <row r="142" spans="1:17" x14ac:dyDescent="0.25">
      <c r="A142" s="7" t="str">
        <f>'5.0 Calc│Forecast Projects'!A142</f>
        <v>-</v>
      </c>
      <c r="B142" s="7" t="str">
        <f>'5.3 Calc│Forecast $2017'!B142</f>
        <v/>
      </c>
      <c r="C142" s="27" t="str">
        <f>IF(B142="[Delete]",0,'5.3 Calc│Forecast $2017'!C142)</f>
        <v>-</v>
      </c>
      <c r="D142" s="7" t="str">
        <f>IF($L142&gt;0,IFERROR(VLOOKUP($A142,'3.0 Input│AMP'!$A$13:$F$959,COLUMN(D142)+1,FALSE),"Other"),"")</f>
        <v/>
      </c>
      <c r="E142" s="7" t="str">
        <f>IF($L142&gt;0,IFERROR(VLOOKUP($A142,'3.0 Input│AMP'!$A$13:$F$959,COLUMN(E142)+1,FALSE),"Non-System"),"")</f>
        <v/>
      </c>
      <c r="F142" s="6"/>
      <c r="G142" s="23">
        <f>IF($F142=G$12,'5.5 Calc│Escalated capex'!$L142,IF($F142="incurred",'5.5 Calc│Escalated capex'!G142,0))</f>
        <v>0</v>
      </c>
      <c r="H142" s="23">
        <f>IF($F142=H$12,'5.5 Calc│Escalated capex'!$L142,IF($F142="incurred",'5.5 Calc│Escalated capex'!H142,0))</f>
        <v>0</v>
      </c>
      <c r="I142" s="23">
        <f>IF($F142=I$12,'5.5 Calc│Escalated capex'!$L142,IF($F142="incurred",'5.5 Calc│Escalated capex'!I142,0))</f>
        <v>0</v>
      </c>
      <c r="J142" s="23">
        <f>IF($F142=J$12,'5.5 Calc│Escalated capex'!$L142,IF($F142="incurred",'5.5 Calc│Escalated capex'!J142,0))</f>
        <v>0</v>
      </c>
      <c r="K142" s="23">
        <f>IF($F142=K$12,'5.5 Calc│Escalated capex'!$L142,IF($F142="incurred",'5.5 Calc│Escalated capex'!K142,0))</f>
        <v>0</v>
      </c>
      <c r="L142" s="39">
        <f t="shared" si="2"/>
        <v>0</v>
      </c>
    </row>
    <row r="143" spans="1:17" x14ac:dyDescent="0.25">
      <c r="A143" s="7" t="str">
        <f>'5.0 Calc│Forecast Projects'!A143</f>
        <v>-</v>
      </c>
      <c r="B143" s="7" t="str">
        <f>'5.3 Calc│Forecast $2017'!B143</f>
        <v/>
      </c>
      <c r="C143" s="27" t="str">
        <f>IF(B143="[Delete]",0,'5.3 Calc│Forecast $2017'!C143)</f>
        <v>-</v>
      </c>
      <c r="D143" s="7" t="str">
        <f>IF($L143&gt;0,IFERROR(VLOOKUP($A143,'3.0 Input│AMP'!$A$13:$F$959,COLUMN(D143)+1,FALSE),"Other"),"")</f>
        <v/>
      </c>
      <c r="E143" s="7" t="str">
        <f>IF($L143&gt;0,IFERROR(VLOOKUP($A143,'3.0 Input│AMP'!$A$13:$F$959,COLUMN(E143)+1,FALSE),"Non-System"),"")</f>
        <v/>
      </c>
      <c r="F143" s="6"/>
      <c r="G143" s="23">
        <f>IF($F143=G$12,'5.5 Calc│Escalated capex'!$L143,IF($F143="incurred",'5.5 Calc│Escalated capex'!G143,0))</f>
        <v>0</v>
      </c>
      <c r="H143" s="23">
        <f>IF($F143=H$12,'5.5 Calc│Escalated capex'!$L143,IF($F143="incurred",'5.5 Calc│Escalated capex'!H143,0))</f>
        <v>0</v>
      </c>
      <c r="I143" s="23">
        <f>IF($F143=I$12,'5.5 Calc│Escalated capex'!$L143,IF($F143="incurred",'5.5 Calc│Escalated capex'!I143,0))</f>
        <v>0</v>
      </c>
      <c r="J143" s="23">
        <f>IF($F143=J$12,'5.5 Calc│Escalated capex'!$L143,IF($F143="incurred",'5.5 Calc│Escalated capex'!J143,0))</f>
        <v>0</v>
      </c>
      <c r="K143" s="23">
        <f>IF($F143=K$12,'5.5 Calc│Escalated capex'!$L143,IF($F143="incurred",'5.5 Calc│Escalated capex'!K143,0))</f>
        <v>0</v>
      </c>
      <c r="L143" s="39">
        <f t="shared" si="2"/>
        <v>0</v>
      </c>
    </row>
    <row r="144" spans="1:17" x14ac:dyDescent="0.25">
      <c r="A144" s="7" t="str">
        <f>'5.0 Calc│Forecast Projects'!A144</f>
        <v>-</v>
      </c>
      <c r="B144" s="7" t="str">
        <f>'5.3 Calc│Forecast $2017'!B144</f>
        <v/>
      </c>
      <c r="C144" s="27" t="str">
        <f>IF(B144="[Delete]",0,'5.3 Calc│Forecast $2017'!C144)</f>
        <v>-</v>
      </c>
      <c r="D144" s="7" t="str">
        <f>IF($L144&gt;0,IFERROR(VLOOKUP($A144,'3.0 Input│AMP'!$A$13:$F$959,COLUMN(D144)+1,FALSE),"Other"),"")</f>
        <v/>
      </c>
      <c r="E144" s="7" t="str">
        <f>IF($L144&gt;0,IFERROR(VLOOKUP($A144,'3.0 Input│AMP'!$A$13:$F$959,COLUMN(E144)+1,FALSE),"Non-System"),"")</f>
        <v/>
      </c>
      <c r="F144" s="6"/>
      <c r="G144" s="23">
        <f>IF($F144=G$12,'5.5 Calc│Escalated capex'!$L144,IF($F144="incurred",'5.5 Calc│Escalated capex'!G144,0))</f>
        <v>0</v>
      </c>
      <c r="H144" s="23">
        <f>IF($F144=H$12,'5.5 Calc│Escalated capex'!$L144,IF($F144="incurred",'5.5 Calc│Escalated capex'!H144,0))</f>
        <v>0</v>
      </c>
      <c r="I144" s="23">
        <f>IF($F144=I$12,'5.5 Calc│Escalated capex'!$L144,IF($F144="incurred",'5.5 Calc│Escalated capex'!I144,0))</f>
        <v>0</v>
      </c>
      <c r="J144" s="23">
        <f>IF($F144=J$12,'5.5 Calc│Escalated capex'!$L144,IF($F144="incurred",'5.5 Calc│Escalated capex'!J144,0))</f>
        <v>0</v>
      </c>
      <c r="K144" s="23">
        <f>IF($F144=K$12,'5.5 Calc│Escalated capex'!$L144,IF($F144="incurred",'5.5 Calc│Escalated capex'!K144,0))</f>
        <v>0</v>
      </c>
      <c r="L144" s="39">
        <f t="shared" si="2"/>
        <v>0</v>
      </c>
    </row>
    <row r="145" spans="1:12" x14ac:dyDescent="0.25">
      <c r="A145" s="7" t="str">
        <f>'5.0 Calc│Forecast Projects'!A145</f>
        <v>-</v>
      </c>
      <c r="B145" s="7" t="str">
        <f>'5.3 Calc│Forecast $2017'!B145</f>
        <v/>
      </c>
      <c r="C145" s="27" t="str">
        <f>IF(B145="[Delete]",0,'5.3 Calc│Forecast $2017'!C145)</f>
        <v>-</v>
      </c>
      <c r="D145" s="7" t="str">
        <f>IF($L145&gt;0,IFERROR(VLOOKUP($A145,'3.0 Input│AMP'!$A$13:$F$959,COLUMN(D145)+1,FALSE),"Other"),"")</f>
        <v/>
      </c>
      <c r="E145" s="7" t="str">
        <f>IF($L145&gt;0,IFERROR(VLOOKUP($A145,'3.0 Input│AMP'!$A$13:$F$959,COLUMN(E145)+1,FALSE),"Non-System"),"")</f>
        <v/>
      </c>
      <c r="F145" s="6"/>
      <c r="G145" s="23">
        <f>IF($F145=G$12,'5.5 Calc│Escalated capex'!$L145,IF($F145="incurred",'5.5 Calc│Escalated capex'!G145,0))</f>
        <v>0</v>
      </c>
      <c r="H145" s="23">
        <f>IF($F145=H$12,'5.5 Calc│Escalated capex'!$L145,IF($F145="incurred",'5.5 Calc│Escalated capex'!H145,0))</f>
        <v>0</v>
      </c>
      <c r="I145" s="23">
        <f>IF($F145=I$12,'5.5 Calc│Escalated capex'!$L145,IF($F145="incurred",'5.5 Calc│Escalated capex'!I145,0))</f>
        <v>0</v>
      </c>
      <c r="J145" s="23">
        <f>IF($F145=J$12,'5.5 Calc│Escalated capex'!$L145,IF($F145="incurred",'5.5 Calc│Escalated capex'!J145,0))</f>
        <v>0</v>
      </c>
      <c r="K145" s="23">
        <f>IF($F145=K$12,'5.5 Calc│Escalated capex'!$L145,IF($F145="incurred",'5.5 Calc│Escalated capex'!K145,0))</f>
        <v>0</v>
      </c>
      <c r="L145" s="39">
        <f t="shared" si="2"/>
        <v>0</v>
      </c>
    </row>
    <row r="146" spans="1:12" x14ac:dyDescent="0.25">
      <c r="A146" s="7" t="str">
        <f>'5.0 Calc│Forecast Projects'!A146</f>
        <v>-</v>
      </c>
      <c r="B146" s="7" t="str">
        <f>'5.3 Calc│Forecast $2017'!B146</f>
        <v/>
      </c>
      <c r="C146" s="27" t="str">
        <f>IF(B146="[Delete]",0,'5.3 Calc│Forecast $2017'!C146)</f>
        <v>-</v>
      </c>
      <c r="D146" s="7" t="str">
        <f>IF($L146&gt;0,IFERROR(VLOOKUP($A146,'3.0 Input│AMP'!$A$13:$F$959,COLUMN(D146)+1,FALSE),"Other"),"")</f>
        <v/>
      </c>
      <c r="E146" s="7" t="str">
        <f>IF($L146&gt;0,IFERROR(VLOOKUP($A146,'3.0 Input│AMP'!$A$13:$F$959,COLUMN(E146)+1,FALSE),"Non-System"),"")</f>
        <v/>
      </c>
      <c r="F146" s="6"/>
      <c r="G146" s="23">
        <f>IF($F146=G$12,'5.5 Calc│Escalated capex'!$L146,IF($F146="incurred",'5.5 Calc│Escalated capex'!G146,0))</f>
        <v>0</v>
      </c>
      <c r="H146" s="23">
        <f>IF($F146=H$12,'5.5 Calc│Escalated capex'!$L146,IF($F146="incurred",'5.5 Calc│Escalated capex'!H146,0))</f>
        <v>0</v>
      </c>
      <c r="I146" s="23">
        <f>IF($F146=I$12,'5.5 Calc│Escalated capex'!$L146,IF($F146="incurred",'5.5 Calc│Escalated capex'!I146,0))</f>
        <v>0</v>
      </c>
      <c r="J146" s="23">
        <f>IF($F146=J$12,'5.5 Calc│Escalated capex'!$L146,IF($F146="incurred",'5.5 Calc│Escalated capex'!J146,0))</f>
        <v>0</v>
      </c>
      <c r="K146" s="23">
        <f>IF($F146=K$12,'5.5 Calc│Escalated capex'!$L146,IF($F146="incurred",'5.5 Calc│Escalated capex'!K146,0))</f>
        <v>0</v>
      </c>
      <c r="L146" s="39">
        <f t="shared" si="2"/>
        <v>0</v>
      </c>
    </row>
    <row r="147" spans="1:12" x14ac:dyDescent="0.25">
      <c r="A147" s="7" t="str">
        <f>'5.0 Calc│Forecast Projects'!A147</f>
        <v>-</v>
      </c>
      <c r="B147" s="7" t="str">
        <f>'5.3 Calc│Forecast $2017'!B147</f>
        <v/>
      </c>
      <c r="C147" s="27" t="str">
        <f>IF(B147="[Delete]",0,'5.3 Calc│Forecast $2017'!C147)</f>
        <v>-</v>
      </c>
      <c r="D147" s="7" t="str">
        <f>IF($L147&gt;0,IFERROR(VLOOKUP($A147,'3.0 Input│AMP'!$A$13:$F$959,COLUMN(D147)+1,FALSE),"Other"),"")</f>
        <v/>
      </c>
      <c r="E147" s="7" t="str">
        <f>IF($L147&gt;0,IFERROR(VLOOKUP($A147,'3.0 Input│AMP'!$A$13:$F$959,COLUMN(E147)+1,FALSE),"Non-System"),"")</f>
        <v/>
      </c>
      <c r="F147" s="6"/>
      <c r="G147" s="23">
        <f>IF($F147=G$12,'5.5 Calc│Escalated capex'!$L147,IF($F147="incurred",'5.5 Calc│Escalated capex'!G147,0))</f>
        <v>0</v>
      </c>
      <c r="H147" s="23">
        <f>IF($F147=H$12,'5.5 Calc│Escalated capex'!$L147,IF($F147="incurred",'5.5 Calc│Escalated capex'!H147,0))</f>
        <v>0</v>
      </c>
      <c r="I147" s="23">
        <f>IF($F147=I$12,'5.5 Calc│Escalated capex'!$L147,IF($F147="incurred",'5.5 Calc│Escalated capex'!I147,0))</f>
        <v>0</v>
      </c>
      <c r="J147" s="23">
        <f>IF($F147=J$12,'5.5 Calc│Escalated capex'!$L147,IF($F147="incurred",'5.5 Calc│Escalated capex'!J147,0))</f>
        <v>0</v>
      </c>
      <c r="K147" s="23">
        <f>IF($F147=K$12,'5.5 Calc│Escalated capex'!$L147,IF($F147="incurred",'5.5 Calc│Escalated capex'!K147,0))</f>
        <v>0</v>
      </c>
      <c r="L147" s="39">
        <f t="shared" si="2"/>
        <v>0</v>
      </c>
    </row>
    <row r="148" spans="1:12" x14ac:dyDescent="0.25">
      <c r="A148" s="7" t="str">
        <f>'5.0 Calc│Forecast Projects'!A148</f>
        <v>-</v>
      </c>
      <c r="B148" s="7" t="str">
        <f>'5.3 Calc│Forecast $2017'!B148</f>
        <v/>
      </c>
      <c r="C148" s="27" t="str">
        <f>IF(B148="[Delete]",0,'5.3 Calc│Forecast $2017'!C148)</f>
        <v>-</v>
      </c>
      <c r="D148" s="7" t="str">
        <f>IF($L148&gt;0,IFERROR(VLOOKUP($A148,'3.0 Input│AMP'!$A$13:$F$959,COLUMN(D148)+1,FALSE),"Other"),"")</f>
        <v/>
      </c>
      <c r="E148" s="7" t="str">
        <f>IF($L148&gt;0,IFERROR(VLOOKUP($A148,'3.0 Input│AMP'!$A$13:$F$959,COLUMN(E148)+1,FALSE),"Non-System"),"")</f>
        <v/>
      </c>
      <c r="F148" s="6"/>
      <c r="G148" s="23">
        <f>IF($F148=G$12,'5.5 Calc│Escalated capex'!$L148,IF($F148="incurred",'5.5 Calc│Escalated capex'!G148,0))</f>
        <v>0</v>
      </c>
      <c r="H148" s="23">
        <f>IF($F148=H$12,'5.5 Calc│Escalated capex'!$L148,IF($F148="incurred",'5.5 Calc│Escalated capex'!H148,0))</f>
        <v>0</v>
      </c>
      <c r="I148" s="23">
        <f>IF($F148=I$12,'5.5 Calc│Escalated capex'!$L148,IF($F148="incurred",'5.5 Calc│Escalated capex'!I148,0))</f>
        <v>0</v>
      </c>
      <c r="J148" s="23">
        <f>IF($F148=J$12,'5.5 Calc│Escalated capex'!$L148,IF($F148="incurred",'5.5 Calc│Escalated capex'!J148,0))</f>
        <v>0</v>
      </c>
      <c r="K148" s="23">
        <f>IF($F148=K$12,'5.5 Calc│Escalated capex'!$L148,IF($F148="incurred",'5.5 Calc│Escalated capex'!K148,0))</f>
        <v>0</v>
      </c>
      <c r="L148" s="39">
        <f t="shared" si="2"/>
        <v>0</v>
      </c>
    </row>
    <row r="149" spans="1:12" x14ac:dyDescent="0.25">
      <c r="A149" s="7" t="str">
        <f>'5.0 Calc│Forecast Projects'!A149</f>
        <v>-</v>
      </c>
      <c r="B149" s="7" t="str">
        <f>'5.3 Calc│Forecast $2017'!B149</f>
        <v/>
      </c>
      <c r="C149" s="27" t="str">
        <f>IF(B149="[Delete]",0,'5.3 Calc│Forecast $2017'!C149)</f>
        <v>-</v>
      </c>
      <c r="D149" s="7" t="str">
        <f>IF($L149&gt;0,IFERROR(VLOOKUP($A149,'3.0 Input│AMP'!$A$13:$F$959,COLUMN(D149)+1,FALSE),"Other"),"")</f>
        <v/>
      </c>
      <c r="E149" s="7" t="str">
        <f>IF($L149&gt;0,IFERROR(VLOOKUP($A149,'3.0 Input│AMP'!$A$13:$F$959,COLUMN(E149)+1,FALSE),"Non-System"),"")</f>
        <v/>
      </c>
      <c r="F149" s="6"/>
      <c r="G149" s="23">
        <f>IF($F149=G$12,'5.5 Calc│Escalated capex'!$L149,IF($F149="incurred",'5.5 Calc│Escalated capex'!G149,0))</f>
        <v>0</v>
      </c>
      <c r="H149" s="23">
        <f>IF($F149=H$12,'5.5 Calc│Escalated capex'!$L149,IF($F149="incurred",'5.5 Calc│Escalated capex'!H149,0))</f>
        <v>0</v>
      </c>
      <c r="I149" s="23">
        <f>IF($F149=I$12,'5.5 Calc│Escalated capex'!$L149,IF($F149="incurred",'5.5 Calc│Escalated capex'!I149,0))</f>
        <v>0</v>
      </c>
      <c r="J149" s="23">
        <f>IF($F149=J$12,'5.5 Calc│Escalated capex'!$L149,IF($F149="incurred",'5.5 Calc│Escalated capex'!J149,0))</f>
        <v>0</v>
      </c>
      <c r="K149" s="23">
        <f>IF($F149=K$12,'5.5 Calc│Escalated capex'!$L149,IF($F149="incurred",'5.5 Calc│Escalated capex'!K149,0))</f>
        <v>0</v>
      </c>
      <c r="L149" s="39">
        <f t="shared" si="2"/>
        <v>0</v>
      </c>
    </row>
    <row r="150" spans="1:12" x14ac:dyDescent="0.25">
      <c r="A150" s="7" t="str">
        <f>'5.0 Calc│Forecast Projects'!A150</f>
        <v>-</v>
      </c>
      <c r="B150" s="7" t="str">
        <f>'5.3 Calc│Forecast $2017'!B150</f>
        <v/>
      </c>
      <c r="C150" s="27" t="str">
        <f>IF(B150="[Delete]",0,'5.3 Calc│Forecast $2017'!C150)</f>
        <v>-</v>
      </c>
      <c r="D150" s="7" t="str">
        <f>IF($L150&gt;0,IFERROR(VLOOKUP($A150,'3.0 Input│AMP'!$A$13:$F$959,COLUMN(D150)+1,FALSE),"Other"),"")</f>
        <v/>
      </c>
      <c r="E150" s="7" t="str">
        <f>IF($L150&gt;0,IFERROR(VLOOKUP($A150,'3.0 Input│AMP'!$A$13:$F$959,COLUMN(E150)+1,FALSE),"Non-System"),"")</f>
        <v/>
      </c>
      <c r="F150" s="6"/>
      <c r="G150" s="23">
        <f>IF($F150=G$12,'5.5 Calc│Escalated capex'!$L150,IF($F150="incurred",'5.5 Calc│Escalated capex'!G150,0))</f>
        <v>0</v>
      </c>
      <c r="H150" s="23">
        <f>IF($F150=H$12,'5.5 Calc│Escalated capex'!$L150,IF($F150="incurred",'5.5 Calc│Escalated capex'!H150,0))</f>
        <v>0</v>
      </c>
      <c r="I150" s="23">
        <f>IF($F150=I$12,'5.5 Calc│Escalated capex'!$L150,IF($F150="incurred",'5.5 Calc│Escalated capex'!I150,0))</f>
        <v>0</v>
      </c>
      <c r="J150" s="23">
        <f>IF($F150=J$12,'5.5 Calc│Escalated capex'!$L150,IF($F150="incurred",'5.5 Calc│Escalated capex'!J150,0))</f>
        <v>0</v>
      </c>
      <c r="K150" s="23">
        <f>IF($F150=K$12,'5.5 Calc│Escalated capex'!$L150,IF($F150="incurred",'5.5 Calc│Escalated capex'!K150,0))</f>
        <v>0</v>
      </c>
      <c r="L150" s="39">
        <f t="shared" si="2"/>
        <v>0</v>
      </c>
    </row>
    <row r="151" spans="1:12" x14ac:dyDescent="0.25">
      <c r="A151" s="7" t="str">
        <f>'5.0 Calc│Forecast Projects'!A151</f>
        <v>-</v>
      </c>
      <c r="B151" s="7" t="str">
        <f>'5.3 Calc│Forecast $2017'!B151</f>
        <v/>
      </c>
      <c r="C151" s="27" t="str">
        <f>IF(B151="[Delete]",0,'5.3 Calc│Forecast $2017'!C151)</f>
        <v>-</v>
      </c>
      <c r="D151" s="7" t="str">
        <f>IF($L151&gt;0,IFERROR(VLOOKUP($A151,'3.0 Input│AMP'!$A$13:$F$959,COLUMN(D151)+1,FALSE),"Other"),"")</f>
        <v/>
      </c>
      <c r="E151" s="7" t="str">
        <f>IF($L151&gt;0,IFERROR(VLOOKUP($A151,'3.0 Input│AMP'!$A$13:$F$959,COLUMN(E151)+1,FALSE),"Non-System"),"")</f>
        <v/>
      </c>
      <c r="F151" s="6"/>
      <c r="G151" s="23">
        <f>IF($F151=G$12,'5.5 Calc│Escalated capex'!$L151,IF($F151="incurred",'5.5 Calc│Escalated capex'!G151,0))</f>
        <v>0</v>
      </c>
      <c r="H151" s="23">
        <f>IF($F151=H$12,'5.5 Calc│Escalated capex'!$L151,IF($F151="incurred",'5.5 Calc│Escalated capex'!H151,0))</f>
        <v>0</v>
      </c>
      <c r="I151" s="23">
        <f>IF($F151=I$12,'5.5 Calc│Escalated capex'!$L151,IF($F151="incurred",'5.5 Calc│Escalated capex'!I151,0))</f>
        <v>0</v>
      </c>
      <c r="J151" s="23">
        <f>IF($F151=J$12,'5.5 Calc│Escalated capex'!$L151,IF($F151="incurred",'5.5 Calc│Escalated capex'!J151,0))</f>
        <v>0</v>
      </c>
      <c r="K151" s="23">
        <f>IF($F151=K$12,'5.5 Calc│Escalated capex'!$L151,IF($F151="incurred",'5.5 Calc│Escalated capex'!K151,0))</f>
        <v>0</v>
      </c>
      <c r="L151" s="39">
        <f t="shared" si="2"/>
        <v>0</v>
      </c>
    </row>
    <row r="152" spans="1:12" x14ac:dyDescent="0.25">
      <c r="A152" s="7" t="str">
        <f>'5.0 Calc│Forecast Projects'!A152</f>
        <v>-</v>
      </c>
      <c r="B152" s="7" t="str">
        <f>'5.3 Calc│Forecast $2017'!B152</f>
        <v/>
      </c>
      <c r="C152" s="27" t="str">
        <f>IF(B152="[Delete]",0,'5.3 Calc│Forecast $2017'!C152)</f>
        <v>-</v>
      </c>
      <c r="D152" s="7" t="str">
        <f>IF($L152&gt;0,IFERROR(VLOOKUP($A152,'3.0 Input│AMP'!$A$13:$F$959,COLUMN(D152)+1,FALSE),"Other"),"")</f>
        <v/>
      </c>
      <c r="E152" s="7" t="str">
        <f>IF($L152&gt;0,IFERROR(VLOOKUP($A152,'3.0 Input│AMP'!$A$13:$F$959,COLUMN(E152)+1,FALSE),"Non-System"),"")</f>
        <v/>
      </c>
      <c r="F152" s="6"/>
      <c r="G152" s="23">
        <f>IF($F152=G$12,'5.5 Calc│Escalated capex'!$L152,IF($F152="incurred",'5.5 Calc│Escalated capex'!G152,0))</f>
        <v>0</v>
      </c>
      <c r="H152" s="23">
        <f>IF($F152=H$12,'5.5 Calc│Escalated capex'!$L152,IF($F152="incurred",'5.5 Calc│Escalated capex'!H152,0))</f>
        <v>0</v>
      </c>
      <c r="I152" s="23">
        <f>IF($F152=I$12,'5.5 Calc│Escalated capex'!$L152,IF($F152="incurred",'5.5 Calc│Escalated capex'!I152,0))</f>
        <v>0</v>
      </c>
      <c r="J152" s="23">
        <f>IF($F152=J$12,'5.5 Calc│Escalated capex'!$L152,IF($F152="incurred",'5.5 Calc│Escalated capex'!J152,0))</f>
        <v>0</v>
      </c>
      <c r="K152" s="23">
        <f>IF($F152=K$12,'5.5 Calc│Escalated capex'!$L152,IF($F152="incurred",'5.5 Calc│Escalated capex'!K152,0))</f>
        <v>0</v>
      </c>
      <c r="L152" s="39">
        <f t="shared" si="2"/>
        <v>0</v>
      </c>
    </row>
    <row r="153" spans="1:12" x14ac:dyDescent="0.25">
      <c r="A153" s="7" t="str">
        <f>'5.0 Calc│Forecast Projects'!A153</f>
        <v>-</v>
      </c>
      <c r="B153" s="7" t="str">
        <f>'5.3 Calc│Forecast $2017'!B153</f>
        <v/>
      </c>
      <c r="C153" s="27" t="str">
        <f>IF(B153="[Delete]",0,'5.3 Calc│Forecast $2017'!C153)</f>
        <v>-</v>
      </c>
      <c r="D153" s="7" t="str">
        <f>IF($L153&gt;0,IFERROR(VLOOKUP($A153,'3.0 Input│AMP'!$A$13:$F$959,COLUMN(D153)+1,FALSE),"Other"),"")</f>
        <v/>
      </c>
      <c r="E153" s="7" t="str">
        <f>IF($L153&gt;0,IFERROR(VLOOKUP($A153,'3.0 Input│AMP'!$A$13:$F$959,COLUMN(E153)+1,FALSE),"Non-System"),"")</f>
        <v/>
      </c>
      <c r="F153" s="6"/>
      <c r="G153" s="23">
        <f>IF($F153=G$12,'5.5 Calc│Escalated capex'!$L153,IF($F153="incurred",'5.5 Calc│Escalated capex'!G153,0))</f>
        <v>0</v>
      </c>
      <c r="H153" s="23">
        <f>IF($F153=H$12,'5.5 Calc│Escalated capex'!$L153,IF($F153="incurred",'5.5 Calc│Escalated capex'!H153,0))</f>
        <v>0</v>
      </c>
      <c r="I153" s="23">
        <f>IF($F153=I$12,'5.5 Calc│Escalated capex'!$L153,IF($F153="incurred",'5.5 Calc│Escalated capex'!I153,0))</f>
        <v>0</v>
      </c>
      <c r="J153" s="23">
        <f>IF($F153=J$12,'5.5 Calc│Escalated capex'!$L153,IF($F153="incurred",'5.5 Calc│Escalated capex'!J153,0))</f>
        <v>0</v>
      </c>
      <c r="K153" s="23">
        <f>IF($F153=K$12,'5.5 Calc│Escalated capex'!$L153,IF($F153="incurred",'5.5 Calc│Escalated capex'!K153,0))</f>
        <v>0</v>
      </c>
      <c r="L153" s="39">
        <f t="shared" si="2"/>
        <v>0</v>
      </c>
    </row>
    <row r="154" spans="1:12" x14ac:dyDescent="0.25">
      <c r="A154" s="7" t="str">
        <f>'5.0 Calc│Forecast Projects'!A154</f>
        <v>-</v>
      </c>
      <c r="B154" s="7" t="str">
        <f>'5.3 Calc│Forecast $2017'!B154</f>
        <v/>
      </c>
      <c r="C154" s="27" t="str">
        <f>IF(B154="[Delete]",0,'5.3 Calc│Forecast $2017'!C154)</f>
        <v>-</v>
      </c>
      <c r="D154" s="7" t="str">
        <f>IF($L154&gt;0,IFERROR(VLOOKUP($A154,'3.0 Input│AMP'!$A$13:$F$959,COLUMN(D154)+1,FALSE),"Other"),"")</f>
        <v/>
      </c>
      <c r="E154" s="7" t="str">
        <f>IF($L154&gt;0,IFERROR(VLOOKUP($A154,'3.0 Input│AMP'!$A$13:$F$959,COLUMN(E154)+1,FALSE),"Non-System"),"")</f>
        <v/>
      </c>
      <c r="F154" s="6"/>
      <c r="G154" s="23">
        <f>IF($F154=G$12,'5.5 Calc│Escalated capex'!$L154,IF($F154="incurred",'5.5 Calc│Escalated capex'!G154,0))</f>
        <v>0</v>
      </c>
      <c r="H154" s="23">
        <f>IF($F154=H$12,'5.5 Calc│Escalated capex'!$L154,IF($F154="incurred",'5.5 Calc│Escalated capex'!H154,0))</f>
        <v>0</v>
      </c>
      <c r="I154" s="23">
        <f>IF($F154=I$12,'5.5 Calc│Escalated capex'!$L154,IF($F154="incurred",'5.5 Calc│Escalated capex'!I154,0))</f>
        <v>0</v>
      </c>
      <c r="J154" s="23">
        <f>IF($F154=J$12,'5.5 Calc│Escalated capex'!$L154,IF($F154="incurred",'5.5 Calc│Escalated capex'!J154,0))</f>
        <v>0</v>
      </c>
      <c r="K154" s="23">
        <f>IF($F154=K$12,'5.5 Calc│Escalated capex'!$L154,IF($F154="incurred",'5.5 Calc│Escalated capex'!K154,0))</f>
        <v>0</v>
      </c>
      <c r="L154" s="39">
        <f t="shared" si="2"/>
        <v>0</v>
      </c>
    </row>
    <row r="155" spans="1:12" x14ac:dyDescent="0.25">
      <c r="A155" s="7" t="str">
        <f>'5.0 Calc│Forecast Projects'!A155</f>
        <v>-</v>
      </c>
      <c r="B155" s="7" t="str">
        <f>'5.3 Calc│Forecast $2017'!B155</f>
        <v/>
      </c>
      <c r="C155" s="27" t="str">
        <f>IF(B155="[Delete]",0,'5.3 Calc│Forecast $2017'!C155)</f>
        <v>-</v>
      </c>
      <c r="D155" s="7" t="str">
        <f>IF($L155&gt;0,IFERROR(VLOOKUP($A155,'3.0 Input│AMP'!$A$13:$F$959,COLUMN(D155)+1,FALSE),"Other"),"")</f>
        <v/>
      </c>
      <c r="E155" s="7" t="str">
        <f>IF($L155&gt;0,IFERROR(VLOOKUP($A155,'3.0 Input│AMP'!$A$13:$F$959,COLUMN(E155)+1,FALSE),"Non-System"),"")</f>
        <v/>
      </c>
      <c r="F155" s="6"/>
      <c r="G155" s="23">
        <f>IF($F155=G$12,'5.5 Calc│Escalated capex'!$L155,IF($F155="incurred",'5.5 Calc│Escalated capex'!G155,0))</f>
        <v>0</v>
      </c>
      <c r="H155" s="23">
        <f>IF($F155=H$12,'5.5 Calc│Escalated capex'!$L155,IF($F155="incurred",'5.5 Calc│Escalated capex'!H155,0))</f>
        <v>0</v>
      </c>
      <c r="I155" s="23">
        <f>IF($F155=I$12,'5.5 Calc│Escalated capex'!$L155,IF($F155="incurred",'5.5 Calc│Escalated capex'!I155,0))</f>
        <v>0</v>
      </c>
      <c r="J155" s="23">
        <f>IF($F155=J$12,'5.5 Calc│Escalated capex'!$L155,IF($F155="incurred",'5.5 Calc│Escalated capex'!J155,0))</f>
        <v>0</v>
      </c>
      <c r="K155" s="23">
        <f>IF($F155=K$12,'5.5 Calc│Escalated capex'!$L155,IF($F155="incurred",'5.5 Calc│Escalated capex'!K155,0))</f>
        <v>0</v>
      </c>
      <c r="L155" s="39">
        <f t="shared" si="2"/>
        <v>0</v>
      </c>
    </row>
    <row r="156" spans="1:12" x14ac:dyDescent="0.25">
      <c r="A156" s="7" t="str">
        <f>'5.0 Calc│Forecast Projects'!A156</f>
        <v>-</v>
      </c>
      <c r="B156" s="7" t="str">
        <f>'5.3 Calc│Forecast $2017'!B156</f>
        <v/>
      </c>
      <c r="C156" s="27" t="str">
        <f>IF(B156="[Delete]",0,'5.3 Calc│Forecast $2017'!C156)</f>
        <v>-</v>
      </c>
      <c r="D156" s="7" t="str">
        <f>IF($L156&gt;0,IFERROR(VLOOKUP($A156,'3.0 Input│AMP'!$A$13:$F$959,COLUMN(D156)+1,FALSE),"Other"),"")</f>
        <v/>
      </c>
      <c r="E156" s="7" t="str">
        <f>IF($L156&gt;0,IFERROR(VLOOKUP($A156,'3.0 Input│AMP'!$A$13:$F$959,COLUMN(E156)+1,FALSE),"Non-System"),"")</f>
        <v/>
      </c>
      <c r="F156" s="6"/>
      <c r="G156" s="23">
        <f>IF($F156=G$12,'5.5 Calc│Escalated capex'!$L156,IF($F156="incurred",'5.5 Calc│Escalated capex'!G156,0))</f>
        <v>0</v>
      </c>
      <c r="H156" s="23">
        <f>IF($F156=H$12,'5.5 Calc│Escalated capex'!$L156,IF($F156="incurred",'5.5 Calc│Escalated capex'!H156,0))</f>
        <v>0</v>
      </c>
      <c r="I156" s="23">
        <f>IF($F156=I$12,'5.5 Calc│Escalated capex'!$L156,IF($F156="incurred",'5.5 Calc│Escalated capex'!I156,0))</f>
        <v>0</v>
      </c>
      <c r="J156" s="23">
        <f>IF($F156=J$12,'5.5 Calc│Escalated capex'!$L156,IF($F156="incurred",'5.5 Calc│Escalated capex'!J156,0))</f>
        <v>0</v>
      </c>
      <c r="K156" s="23">
        <f>IF($F156=K$12,'5.5 Calc│Escalated capex'!$L156,IF($F156="incurred",'5.5 Calc│Escalated capex'!K156,0))</f>
        <v>0</v>
      </c>
      <c r="L156" s="39">
        <f t="shared" si="2"/>
        <v>0</v>
      </c>
    </row>
    <row r="157" spans="1:12" x14ac:dyDescent="0.25">
      <c r="A157" s="7" t="str">
        <f>'5.0 Calc│Forecast Projects'!A157</f>
        <v>-</v>
      </c>
      <c r="B157" s="7" t="str">
        <f>'5.3 Calc│Forecast $2017'!B157</f>
        <v/>
      </c>
      <c r="C157" s="27" t="str">
        <f>IF(B157="[Delete]",0,'5.3 Calc│Forecast $2017'!C157)</f>
        <v>-</v>
      </c>
      <c r="D157" s="7" t="str">
        <f>IF($L157&gt;0,IFERROR(VLOOKUP($A157,'3.0 Input│AMP'!$A$13:$F$959,COLUMN(D157)+1,FALSE),"Other"),"")</f>
        <v/>
      </c>
      <c r="E157" s="7" t="str">
        <f>IF($L157&gt;0,IFERROR(VLOOKUP($A157,'3.0 Input│AMP'!$A$13:$F$959,COLUMN(E157)+1,FALSE),"Non-System"),"")</f>
        <v/>
      </c>
      <c r="F157" s="6"/>
      <c r="G157" s="23">
        <f>IF($F157=G$12,'5.5 Calc│Escalated capex'!$L157,IF($F157="incurred",'5.5 Calc│Escalated capex'!G157,0))</f>
        <v>0</v>
      </c>
      <c r="H157" s="23">
        <f>IF($F157=H$12,'5.5 Calc│Escalated capex'!$L157,IF($F157="incurred",'5.5 Calc│Escalated capex'!H157,0))</f>
        <v>0</v>
      </c>
      <c r="I157" s="23">
        <f>IF($F157=I$12,'5.5 Calc│Escalated capex'!$L157,IF($F157="incurred",'5.5 Calc│Escalated capex'!I157,0))</f>
        <v>0</v>
      </c>
      <c r="J157" s="23">
        <f>IF($F157=J$12,'5.5 Calc│Escalated capex'!$L157,IF($F157="incurred",'5.5 Calc│Escalated capex'!J157,0))</f>
        <v>0</v>
      </c>
      <c r="K157" s="23">
        <f>IF($F157=K$12,'5.5 Calc│Escalated capex'!$L157,IF($F157="incurred",'5.5 Calc│Escalated capex'!K157,0))</f>
        <v>0</v>
      </c>
      <c r="L157" s="39">
        <f t="shared" si="2"/>
        <v>0</v>
      </c>
    </row>
    <row r="158" spans="1:12" x14ac:dyDescent="0.25">
      <c r="A158" s="7" t="str">
        <f>'5.0 Calc│Forecast Projects'!A158</f>
        <v>-</v>
      </c>
      <c r="B158" s="7" t="str">
        <f>'5.3 Calc│Forecast $2017'!B158</f>
        <v/>
      </c>
      <c r="C158" s="27" t="str">
        <f>IF(B158="[Delete]",0,'5.3 Calc│Forecast $2017'!C158)</f>
        <v>-</v>
      </c>
      <c r="D158" s="7" t="str">
        <f>IF($L158&gt;0,IFERROR(VLOOKUP($A158,'3.0 Input│AMP'!$A$13:$F$959,COLUMN(D158)+1,FALSE),"Other"),"")</f>
        <v/>
      </c>
      <c r="E158" s="7" t="str">
        <f>IF($L158&gt;0,IFERROR(VLOOKUP($A158,'3.0 Input│AMP'!$A$13:$F$959,COLUMN(E158)+1,FALSE),"Non-System"),"")</f>
        <v/>
      </c>
      <c r="F158" s="6"/>
      <c r="G158" s="23">
        <f>IF($F158=G$12,'5.5 Calc│Escalated capex'!$L158,IF($F158="incurred",'5.5 Calc│Escalated capex'!G158,0))</f>
        <v>0</v>
      </c>
      <c r="H158" s="23">
        <f>IF($F158=H$12,'5.5 Calc│Escalated capex'!$L158,IF($F158="incurred",'5.5 Calc│Escalated capex'!H158,0))</f>
        <v>0</v>
      </c>
      <c r="I158" s="23">
        <f>IF($F158=I$12,'5.5 Calc│Escalated capex'!$L158,IF($F158="incurred",'5.5 Calc│Escalated capex'!I158,0))</f>
        <v>0</v>
      </c>
      <c r="J158" s="23">
        <f>IF($F158=J$12,'5.5 Calc│Escalated capex'!$L158,IF($F158="incurred",'5.5 Calc│Escalated capex'!J158,0))</f>
        <v>0</v>
      </c>
      <c r="K158" s="23">
        <f>IF($F158=K$12,'5.5 Calc│Escalated capex'!$L158,IF($F158="incurred",'5.5 Calc│Escalated capex'!K158,0))</f>
        <v>0</v>
      </c>
      <c r="L158" s="39">
        <f t="shared" si="2"/>
        <v>0</v>
      </c>
    </row>
    <row r="159" spans="1:12" x14ac:dyDescent="0.25">
      <c r="A159" s="7" t="str">
        <f>'5.0 Calc│Forecast Projects'!A159</f>
        <v>-</v>
      </c>
      <c r="B159" s="7" t="str">
        <f>'5.3 Calc│Forecast $2017'!B159</f>
        <v/>
      </c>
      <c r="C159" s="27" t="str">
        <f>IF(B159="[Delete]",0,'5.3 Calc│Forecast $2017'!C159)</f>
        <v>-</v>
      </c>
      <c r="D159" s="7" t="str">
        <f>IF($L159&gt;0,IFERROR(VLOOKUP($A159,'3.0 Input│AMP'!$A$13:$F$959,COLUMN(D159)+1,FALSE),"Other"),"")</f>
        <v/>
      </c>
      <c r="E159" s="7" t="str">
        <f>IF($L159&gt;0,IFERROR(VLOOKUP($A159,'3.0 Input│AMP'!$A$13:$F$959,COLUMN(E159)+1,FALSE),"Non-System"),"")</f>
        <v/>
      </c>
      <c r="F159" s="6"/>
      <c r="G159" s="23">
        <f>IF($F159=G$12,'5.5 Calc│Escalated capex'!$L159,IF($F159="incurred",'5.5 Calc│Escalated capex'!G159,0))</f>
        <v>0</v>
      </c>
      <c r="H159" s="23">
        <f>IF($F159=H$12,'5.5 Calc│Escalated capex'!$L159,IF($F159="incurred",'5.5 Calc│Escalated capex'!H159,0))</f>
        <v>0</v>
      </c>
      <c r="I159" s="23">
        <f>IF($F159=I$12,'5.5 Calc│Escalated capex'!$L159,IF($F159="incurred",'5.5 Calc│Escalated capex'!I159,0))</f>
        <v>0</v>
      </c>
      <c r="J159" s="23">
        <f>IF($F159=J$12,'5.5 Calc│Escalated capex'!$L159,IF($F159="incurred",'5.5 Calc│Escalated capex'!J159,0))</f>
        <v>0</v>
      </c>
      <c r="K159" s="23">
        <f>IF($F159=K$12,'5.5 Calc│Escalated capex'!$L159,IF($F159="incurred",'5.5 Calc│Escalated capex'!K159,0))</f>
        <v>0</v>
      </c>
      <c r="L159" s="39">
        <f t="shared" si="2"/>
        <v>0</v>
      </c>
    </row>
    <row r="160" spans="1:12" x14ac:dyDescent="0.25">
      <c r="A160" s="7" t="str">
        <f>'5.0 Calc│Forecast Projects'!A160</f>
        <v>-</v>
      </c>
      <c r="B160" s="7" t="str">
        <f>'5.3 Calc│Forecast $2017'!B160</f>
        <v/>
      </c>
      <c r="C160" s="27" t="str">
        <f>IF(B160="[Delete]",0,'5.3 Calc│Forecast $2017'!C160)</f>
        <v>-</v>
      </c>
      <c r="D160" s="7" t="str">
        <f>IF($L160&gt;0,IFERROR(VLOOKUP($A160,'3.0 Input│AMP'!$A$13:$F$959,COLUMN(D160)+1,FALSE),"Other"),"")</f>
        <v/>
      </c>
      <c r="E160" s="7" t="str">
        <f>IF($L160&gt;0,IFERROR(VLOOKUP($A160,'3.0 Input│AMP'!$A$13:$F$959,COLUMN(E160)+1,FALSE),"Non-System"),"")</f>
        <v/>
      </c>
      <c r="F160" s="6"/>
      <c r="G160" s="23">
        <f>IF($F160=G$12,'5.5 Calc│Escalated capex'!$L160,IF($F160="incurred",'5.5 Calc│Escalated capex'!G160,0))</f>
        <v>0</v>
      </c>
      <c r="H160" s="23">
        <f>IF($F160=H$12,'5.5 Calc│Escalated capex'!$L160,IF($F160="incurred",'5.5 Calc│Escalated capex'!H160,0))</f>
        <v>0</v>
      </c>
      <c r="I160" s="23">
        <f>IF($F160=I$12,'5.5 Calc│Escalated capex'!$L160,IF($F160="incurred",'5.5 Calc│Escalated capex'!I160,0))</f>
        <v>0</v>
      </c>
      <c r="J160" s="23">
        <f>IF($F160=J$12,'5.5 Calc│Escalated capex'!$L160,IF($F160="incurred",'5.5 Calc│Escalated capex'!J160,0))</f>
        <v>0</v>
      </c>
      <c r="K160" s="23">
        <f>IF($F160=K$12,'5.5 Calc│Escalated capex'!$L160,IF($F160="incurred",'5.5 Calc│Escalated capex'!K160,0))</f>
        <v>0</v>
      </c>
      <c r="L160" s="39">
        <f t="shared" si="2"/>
        <v>0</v>
      </c>
    </row>
    <row r="161" spans="1:12" x14ac:dyDescent="0.25">
      <c r="A161" s="7" t="str">
        <f>'5.0 Calc│Forecast Projects'!A161</f>
        <v>-</v>
      </c>
      <c r="B161" s="7" t="str">
        <f>'5.3 Calc│Forecast $2017'!B161</f>
        <v/>
      </c>
      <c r="C161" s="27" t="str">
        <f>IF(B161="[Delete]",0,'5.3 Calc│Forecast $2017'!C161)</f>
        <v>-</v>
      </c>
      <c r="D161" s="7" t="str">
        <f>IF($L161&gt;0,IFERROR(VLOOKUP($A161,'3.0 Input│AMP'!$A$13:$F$959,COLUMN(D161)+1,FALSE),"Other"),"")</f>
        <v/>
      </c>
      <c r="E161" s="7" t="str">
        <f>IF($L161&gt;0,IFERROR(VLOOKUP($A161,'3.0 Input│AMP'!$A$13:$F$959,COLUMN(E161)+1,FALSE),"Non-System"),"")</f>
        <v/>
      </c>
      <c r="F161" s="6"/>
      <c r="G161" s="23">
        <f>IF($F161=G$12,'5.5 Calc│Escalated capex'!$L161,IF($F161="incurred",'5.5 Calc│Escalated capex'!G161,0))</f>
        <v>0</v>
      </c>
      <c r="H161" s="23">
        <f>IF($F161=H$12,'5.5 Calc│Escalated capex'!$L161,IF($F161="incurred",'5.5 Calc│Escalated capex'!H161,0))</f>
        <v>0</v>
      </c>
      <c r="I161" s="23">
        <f>IF($F161=I$12,'5.5 Calc│Escalated capex'!$L161,IF($F161="incurred",'5.5 Calc│Escalated capex'!I161,0))</f>
        <v>0</v>
      </c>
      <c r="J161" s="23">
        <f>IF($F161=J$12,'5.5 Calc│Escalated capex'!$L161,IF($F161="incurred",'5.5 Calc│Escalated capex'!J161,0))</f>
        <v>0</v>
      </c>
      <c r="K161" s="23">
        <f>IF($F161=K$12,'5.5 Calc│Escalated capex'!$L161,IF($F161="incurred",'5.5 Calc│Escalated capex'!K161,0))</f>
        <v>0</v>
      </c>
      <c r="L161" s="39">
        <f t="shared" si="2"/>
        <v>0</v>
      </c>
    </row>
    <row r="162" spans="1:12" x14ac:dyDescent="0.25">
      <c r="A162" s="7" t="str">
        <f>'5.0 Calc│Forecast Projects'!A162</f>
        <v>-</v>
      </c>
      <c r="B162" s="7" t="str">
        <f>'5.3 Calc│Forecast $2017'!B162</f>
        <v/>
      </c>
      <c r="C162" s="27" t="str">
        <f>IF(B162="[Delete]",0,'5.3 Calc│Forecast $2017'!C162)</f>
        <v>-</v>
      </c>
      <c r="D162" s="7" t="str">
        <f>IF($L162&gt;0,IFERROR(VLOOKUP($A162,'3.0 Input│AMP'!$A$13:$F$959,COLUMN(D162)+1,FALSE),"Other"),"")</f>
        <v/>
      </c>
      <c r="E162" s="7" t="str">
        <f>IF($L162&gt;0,IFERROR(VLOOKUP($A162,'3.0 Input│AMP'!$A$13:$F$959,COLUMN(E162)+1,FALSE),"Non-System"),"")</f>
        <v/>
      </c>
      <c r="F162" s="6"/>
      <c r="G162" s="23">
        <f>IF($F162=G$12,'5.5 Calc│Escalated capex'!$L162,IF($F162="incurred",'5.5 Calc│Escalated capex'!G162,0))</f>
        <v>0</v>
      </c>
      <c r="H162" s="23">
        <f>IF($F162=H$12,'5.5 Calc│Escalated capex'!$L162,IF($F162="incurred",'5.5 Calc│Escalated capex'!H162,0))</f>
        <v>0</v>
      </c>
      <c r="I162" s="23">
        <f>IF($F162=I$12,'5.5 Calc│Escalated capex'!$L162,IF($F162="incurred",'5.5 Calc│Escalated capex'!I162,0))</f>
        <v>0</v>
      </c>
      <c r="J162" s="23">
        <f>IF($F162=J$12,'5.5 Calc│Escalated capex'!$L162,IF($F162="incurred",'5.5 Calc│Escalated capex'!J162,0))</f>
        <v>0</v>
      </c>
      <c r="K162" s="23">
        <f>IF($F162=K$12,'5.5 Calc│Escalated capex'!$L162,IF($F162="incurred",'5.5 Calc│Escalated capex'!K162,0))</f>
        <v>0</v>
      </c>
      <c r="L162" s="39">
        <f t="shared" si="2"/>
        <v>0</v>
      </c>
    </row>
    <row r="163" spans="1:12" x14ac:dyDescent="0.25">
      <c r="A163" s="7" t="str">
        <f>'5.0 Calc│Forecast Projects'!A163</f>
        <v>-</v>
      </c>
      <c r="B163" s="7" t="str">
        <f>'5.3 Calc│Forecast $2017'!B163</f>
        <v/>
      </c>
      <c r="C163" s="27" t="str">
        <f>IF(B163="[Delete]",0,'5.3 Calc│Forecast $2017'!C163)</f>
        <v>-</v>
      </c>
      <c r="D163" s="7" t="str">
        <f>IF($L163&gt;0,IFERROR(VLOOKUP($A163,'3.0 Input│AMP'!$A$13:$F$959,COLUMN(D163)+1,FALSE),"Other"),"")</f>
        <v/>
      </c>
      <c r="E163" s="7" t="str">
        <f>IF($L163&gt;0,IFERROR(VLOOKUP($A163,'3.0 Input│AMP'!$A$13:$F$959,COLUMN(E163)+1,FALSE),"Non-System"),"")</f>
        <v/>
      </c>
      <c r="F163" s="6"/>
      <c r="G163" s="23">
        <f>IF($F163=G$12,'5.5 Calc│Escalated capex'!$L163,IF($F163="incurred",'5.5 Calc│Escalated capex'!G163,0))</f>
        <v>0</v>
      </c>
      <c r="H163" s="23">
        <f>IF($F163=H$12,'5.5 Calc│Escalated capex'!$L163,IF($F163="incurred",'5.5 Calc│Escalated capex'!H163,0))</f>
        <v>0</v>
      </c>
      <c r="I163" s="23">
        <f>IF($F163=I$12,'5.5 Calc│Escalated capex'!$L163,IF($F163="incurred",'5.5 Calc│Escalated capex'!I163,0))</f>
        <v>0</v>
      </c>
      <c r="J163" s="23">
        <f>IF($F163=J$12,'5.5 Calc│Escalated capex'!$L163,IF($F163="incurred",'5.5 Calc│Escalated capex'!J163,0))</f>
        <v>0</v>
      </c>
      <c r="K163" s="23">
        <f>IF($F163=K$12,'5.5 Calc│Escalated capex'!$L163,IF($F163="incurred",'5.5 Calc│Escalated capex'!K163,0))</f>
        <v>0</v>
      </c>
      <c r="L163" s="39">
        <f t="shared" si="2"/>
        <v>0</v>
      </c>
    </row>
    <row r="164" spans="1:12" x14ac:dyDescent="0.25">
      <c r="A164" s="7" t="str">
        <f>'5.0 Calc│Forecast Projects'!A164</f>
        <v>-</v>
      </c>
      <c r="B164" s="7" t="str">
        <f>'5.3 Calc│Forecast $2017'!B164</f>
        <v/>
      </c>
      <c r="C164" s="27" t="str">
        <f>IF(B164="[Delete]",0,'5.3 Calc│Forecast $2017'!C164)</f>
        <v>-</v>
      </c>
      <c r="D164" s="7" t="str">
        <f>IF($L164&gt;0,IFERROR(VLOOKUP($A164,'3.0 Input│AMP'!$A$13:$F$959,COLUMN(D164)+1,FALSE),"Other"),"")</f>
        <v/>
      </c>
      <c r="E164" s="7" t="str">
        <f>IF($L164&gt;0,IFERROR(VLOOKUP($A164,'3.0 Input│AMP'!$A$13:$F$959,COLUMN(E164)+1,FALSE),"Non-System"),"")</f>
        <v/>
      </c>
      <c r="F164" s="6"/>
      <c r="G164" s="23">
        <f>IF($F164=G$12,'5.5 Calc│Escalated capex'!$L164,IF($F164="incurred",'5.5 Calc│Escalated capex'!G164,0))</f>
        <v>0</v>
      </c>
      <c r="H164" s="23">
        <f>IF($F164=H$12,'5.5 Calc│Escalated capex'!$L164,IF($F164="incurred",'5.5 Calc│Escalated capex'!H164,0))</f>
        <v>0</v>
      </c>
      <c r="I164" s="23">
        <f>IF($F164=I$12,'5.5 Calc│Escalated capex'!$L164,IF($F164="incurred",'5.5 Calc│Escalated capex'!I164,0))</f>
        <v>0</v>
      </c>
      <c r="J164" s="23">
        <f>IF($F164=J$12,'5.5 Calc│Escalated capex'!$L164,IF($F164="incurred",'5.5 Calc│Escalated capex'!J164,0))</f>
        <v>0</v>
      </c>
      <c r="K164" s="23">
        <f>IF($F164=K$12,'5.5 Calc│Escalated capex'!$L164,IF($F164="incurred",'5.5 Calc│Escalated capex'!K164,0))</f>
        <v>0</v>
      </c>
      <c r="L164" s="39">
        <f t="shared" si="2"/>
        <v>0</v>
      </c>
    </row>
    <row r="165" spans="1:12" x14ac:dyDescent="0.25">
      <c r="A165" s="7" t="str">
        <f>'5.0 Calc│Forecast Projects'!A165</f>
        <v>-</v>
      </c>
      <c r="B165" s="7" t="str">
        <f>'5.3 Calc│Forecast $2017'!B165</f>
        <v/>
      </c>
      <c r="C165" s="27" t="str">
        <f>IF(B165="[Delete]",0,'5.3 Calc│Forecast $2017'!C165)</f>
        <v>-</v>
      </c>
      <c r="D165" s="7" t="str">
        <f>IF($L165&gt;0,IFERROR(VLOOKUP($A165,'3.0 Input│AMP'!$A$13:$F$959,COLUMN(D165)+1,FALSE),"Other"),"")</f>
        <v/>
      </c>
      <c r="E165" s="7" t="str">
        <f>IF($L165&gt;0,IFERROR(VLOOKUP($A165,'3.0 Input│AMP'!$A$13:$F$959,COLUMN(E165)+1,FALSE),"Non-System"),"")</f>
        <v/>
      </c>
      <c r="F165" s="6"/>
      <c r="G165" s="23">
        <f>IF($F165=G$12,'5.5 Calc│Escalated capex'!$L165,IF($F165="incurred",'5.5 Calc│Escalated capex'!G165,0))</f>
        <v>0</v>
      </c>
      <c r="H165" s="23">
        <f>IF($F165=H$12,'5.5 Calc│Escalated capex'!$L165,IF($F165="incurred",'5.5 Calc│Escalated capex'!H165,0))</f>
        <v>0</v>
      </c>
      <c r="I165" s="23">
        <f>IF($F165=I$12,'5.5 Calc│Escalated capex'!$L165,IF($F165="incurred",'5.5 Calc│Escalated capex'!I165,0))</f>
        <v>0</v>
      </c>
      <c r="J165" s="23">
        <f>IF($F165=J$12,'5.5 Calc│Escalated capex'!$L165,IF($F165="incurred",'5.5 Calc│Escalated capex'!J165,0))</f>
        <v>0</v>
      </c>
      <c r="K165" s="23">
        <f>IF($F165=K$12,'5.5 Calc│Escalated capex'!$L165,IF($F165="incurred",'5.5 Calc│Escalated capex'!K165,0))</f>
        <v>0</v>
      </c>
      <c r="L165" s="39">
        <f t="shared" si="2"/>
        <v>0</v>
      </c>
    </row>
    <row r="166" spans="1:12" x14ac:dyDescent="0.25">
      <c r="A166" s="7" t="str">
        <f>'5.0 Calc│Forecast Projects'!A166</f>
        <v>-</v>
      </c>
      <c r="B166" s="7" t="str">
        <f>'5.3 Calc│Forecast $2017'!B166</f>
        <v/>
      </c>
      <c r="C166" s="27" t="str">
        <f>IF(B166="[Delete]",0,'5.3 Calc│Forecast $2017'!C166)</f>
        <v>-</v>
      </c>
      <c r="D166" s="7" t="str">
        <f>IF($L166&gt;0,IFERROR(VLOOKUP($A166,'3.0 Input│AMP'!$A$13:$F$959,COLUMN(D166)+1,FALSE),"Other"),"")</f>
        <v/>
      </c>
      <c r="E166" s="7" t="str">
        <f>IF($L166&gt;0,IFERROR(VLOOKUP($A166,'3.0 Input│AMP'!$A$13:$F$959,COLUMN(E166)+1,FALSE),"Non-System"),"")</f>
        <v/>
      </c>
      <c r="F166" s="6"/>
      <c r="G166" s="23">
        <f>IF($F166=G$12,'5.5 Calc│Escalated capex'!$L166,IF($F166="incurred",'5.5 Calc│Escalated capex'!G166,0))</f>
        <v>0</v>
      </c>
      <c r="H166" s="23">
        <f>IF($F166=H$12,'5.5 Calc│Escalated capex'!$L166,IF($F166="incurred",'5.5 Calc│Escalated capex'!H166,0))</f>
        <v>0</v>
      </c>
      <c r="I166" s="23">
        <f>IF($F166=I$12,'5.5 Calc│Escalated capex'!$L166,IF($F166="incurred",'5.5 Calc│Escalated capex'!I166,0))</f>
        <v>0</v>
      </c>
      <c r="J166" s="23">
        <f>IF($F166=J$12,'5.5 Calc│Escalated capex'!$L166,IF($F166="incurred",'5.5 Calc│Escalated capex'!J166,0))</f>
        <v>0</v>
      </c>
      <c r="K166" s="23">
        <f>IF($F166=K$12,'5.5 Calc│Escalated capex'!$L166,IF($F166="incurred",'5.5 Calc│Escalated capex'!K166,0))</f>
        <v>0</v>
      </c>
      <c r="L166" s="39">
        <f t="shared" si="2"/>
        <v>0</v>
      </c>
    </row>
    <row r="167" spans="1:12" x14ac:dyDescent="0.25">
      <c r="A167" s="7" t="str">
        <f>'5.0 Calc│Forecast Projects'!A167</f>
        <v>-</v>
      </c>
      <c r="B167" s="7" t="str">
        <f>'5.3 Calc│Forecast $2017'!B167</f>
        <v/>
      </c>
      <c r="C167" s="27" t="str">
        <f>IF(B167="[Delete]",0,'5.3 Calc│Forecast $2017'!C167)</f>
        <v>-</v>
      </c>
      <c r="D167" s="7" t="str">
        <f>IF($L167&gt;0,IFERROR(VLOOKUP($A167,'3.0 Input│AMP'!$A$13:$F$959,COLUMN(D167)+1,FALSE),"Other"),"")</f>
        <v/>
      </c>
      <c r="E167" s="7" t="str">
        <f>IF($L167&gt;0,IFERROR(VLOOKUP($A167,'3.0 Input│AMP'!$A$13:$F$959,COLUMN(E167)+1,FALSE),"Non-System"),"")</f>
        <v/>
      </c>
      <c r="F167" s="6"/>
      <c r="G167" s="23">
        <f>IF($F167=G$12,'5.5 Calc│Escalated capex'!$L167,IF($F167="incurred",'5.5 Calc│Escalated capex'!G167,0))</f>
        <v>0</v>
      </c>
      <c r="H167" s="23">
        <f>IF($F167=H$12,'5.5 Calc│Escalated capex'!$L167,IF($F167="incurred",'5.5 Calc│Escalated capex'!H167,0))</f>
        <v>0</v>
      </c>
      <c r="I167" s="23">
        <f>IF($F167=I$12,'5.5 Calc│Escalated capex'!$L167,IF($F167="incurred",'5.5 Calc│Escalated capex'!I167,0))</f>
        <v>0</v>
      </c>
      <c r="J167" s="23">
        <f>IF($F167=J$12,'5.5 Calc│Escalated capex'!$L167,IF($F167="incurred",'5.5 Calc│Escalated capex'!J167,0))</f>
        <v>0</v>
      </c>
      <c r="K167" s="23">
        <f>IF($F167=K$12,'5.5 Calc│Escalated capex'!$L167,IF($F167="incurred",'5.5 Calc│Escalated capex'!K167,0))</f>
        <v>0</v>
      </c>
      <c r="L167" s="39">
        <f t="shared" si="2"/>
        <v>0</v>
      </c>
    </row>
    <row r="168" spans="1:12" x14ac:dyDescent="0.25">
      <c r="A168" s="7" t="str">
        <f>'5.0 Calc│Forecast Projects'!A168</f>
        <v>-</v>
      </c>
      <c r="B168" s="7" t="str">
        <f>'5.3 Calc│Forecast $2017'!B168</f>
        <v/>
      </c>
      <c r="C168" s="27" t="str">
        <f>IF(B168="[Delete]",0,'5.3 Calc│Forecast $2017'!C168)</f>
        <v>-</v>
      </c>
      <c r="D168" s="7" t="str">
        <f>IF($L168&gt;0,IFERROR(VLOOKUP($A168,'3.0 Input│AMP'!$A$13:$F$959,COLUMN(D168)+1,FALSE),"Other"),"")</f>
        <v/>
      </c>
      <c r="E168" s="7" t="str">
        <f>IF($L168&gt;0,IFERROR(VLOOKUP($A168,'3.0 Input│AMP'!$A$13:$F$959,COLUMN(E168)+1,FALSE),"Non-System"),"")</f>
        <v/>
      </c>
      <c r="F168" s="6"/>
      <c r="G168" s="23">
        <f>IF($F168=G$12,'5.5 Calc│Escalated capex'!$L168,IF($F168="incurred",'5.5 Calc│Escalated capex'!G168,0))</f>
        <v>0</v>
      </c>
      <c r="H168" s="23">
        <f>IF($F168=H$12,'5.5 Calc│Escalated capex'!$L168,IF($F168="incurred",'5.5 Calc│Escalated capex'!H168,0))</f>
        <v>0</v>
      </c>
      <c r="I168" s="23">
        <f>IF($F168=I$12,'5.5 Calc│Escalated capex'!$L168,IF($F168="incurred",'5.5 Calc│Escalated capex'!I168,0))</f>
        <v>0</v>
      </c>
      <c r="J168" s="23">
        <f>IF($F168=J$12,'5.5 Calc│Escalated capex'!$L168,IF($F168="incurred",'5.5 Calc│Escalated capex'!J168,0))</f>
        <v>0</v>
      </c>
      <c r="K168" s="23">
        <f>IF($F168=K$12,'5.5 Calc│Escalated capex'!$L168,IF($F168="incurred",'5.5 Calc│Escalated capex'!K168,0))</f>
        <v>0</v>
      </c>
      <c r="L168" s="39">
        <f t="shared" si="2"/>
        <v>0</v>
      </c>
    </row>
    <row r="169" spans="1:12" x14ac:dyDescent="0.25">
      <c r="A169" s="7" t="str">
        <f>'5.0 Calc│Forecast Projects'!A169</f>
        <v>-</v>
      </c>
      <c r="B169" s="7" t="str">
        <f>'5.3 Calc│Forecast $2017'!B169</f>
        <v/>
      </c>
      <c r="C169" s="27" t="str">
        <f>IF(B169="[Delete]",0,'5.3 Calc│Forecast $2017'!C169)</f>
        <v>-</v>
      </c>
      <c r="D169" s="7" t="str">
        <f>IF($L169&gt;0,IFERROR(VLOOKUP($A169,'3.0 Input│AMP'!$A$13:$F$959,COLUMN(D169)+1,FALSE),"Other"),"")</f>
        <v/>
      </c>
      <c r="E169" s="7" t="str">
        <f>IF($L169&gt;0,IFERROR(VLOOKUP($A169,'3.0 Input│AMP'!$A$13:$F$959,COLUMN(E169)+1,FALSE),"Non-System"),"")</f>
        <v/>
      </c>
      <c r="F169" s="6"/>
      <c r="G169" s="23">
        <f>IF($F169=G$12,'5.5 Calc│Escalated capex'!$L169,IF($F169="incurred",'5.5 Calc│Escalated capex'!G169,0))</f>
        <v>0</v>
      </c>
      <c r="H169" s="23">
        <f>IF($F169=H$12,'5.5 Calc│Escalated capex'!$L169,IF($F169="incurred",'5.5 Calc│Escalated capex'!H169,0))</f>
        <v>0</v>
      </c>
      <c r="I169" s="23">
        <f>IF($F169=I$12,'5.5 Calc│Escalated capex'!$L169,IF($F169="incurred",'5.5 Calc│Escalated capex'!I169,0))</f>
        <v>0</v>
      </c>
      <c r="J169" s="23">
        <f>IF($F169=J$12,'5.5 Calc│Escalated capex'!$L169,IF($F169="incurred",'5.5 Calc│Escalated capex'!J169,0))</f>
        <v>0</v>
      </c>
      <c r="K169" s="23">
        <f>IF($F169=K$12,'5.5 Calc│Escalated capex'!$L169,IF($F169="incurred",'5.5 Calc│Escalated capex'!K169,0))</f>
        <v>0</v>
      </c>
      <c r="L169" s="39">
        <f t="shared" si="2"/>
        <v>0</v>
      </c>
    </row>
    <row r="170" spans="1:12" x14ac:dyDescent="0.25">
      <c r="A170" s="7" t="str">
        <f>'5.0 Calc│Forecast Projects'!A170</f>
        <v>-</v>
      </c>
      <c r="B170" s="7" t="str">
        <f>'5.3 Calc│Forecast $2017'!B170</f>
        <v/>
      </c>
      <c r="C170" s="27" t="str">
        <f>IF(B170="[Delete]",0,'5.3 Calc│Forecast $2017'!C170)</f>
        <v>-</v>
      </c>
      <c r="D170" s="7" t="str">
        <f>IF($L170&gt;0,IFERROR(VLOOKUP($A170,'3.0 Input│AMP'!$A$13:$F$959,COLUMN(D170)+1,FALSE),"Other"),"")</f>
        <v/>
      </c>
      <c r="E170" s="7" t="str">
        <f>IF($L170&gt;0,IFERROR(VLOOKUP($A170,'3.0 Input│AMP'!$A$13:$F$959,COLUMN(E170)+1,FALSE),"Non-System"),"")</f>
        <v/>
      </c>
      <c r="F170" s="6"/>
      <c r="G170" s="23">
        <f>IF($F170=G$12,'5.5 Calc│Escalated capex'!$L170,IF($F170="incurred",'5.5 Calc│Escalated capex'!G170,0))</f>
        <v>0</v>
      </c>
      <c r="H170" s="23">
        <f>IF($F170=H$12,'5.5 Calc│Escalated capex'!$L170,IF($F170="incurred",'5.5 Calc│Escalated capex'!H170,0))</f>
        <v>0</v>
      </c>
      <c r="I170" s="23">
        <f>IF($F170=I$12,'5.5 Calc│Escalated capex'!$L170,IF($F170="incurred",'5.5 Calc│Escalated capex'!I170,0))</f>
        <v>0</v>
      </c>
      <c r="J170" s="23">
        <f>IF($F170=J$12,'5.5 Calc│Escalated capex'!$L170,IF($F170="incurred",'5.5 Calc│Escalated capex'!J170,0))</f>
        <v>0</v>
      </c>
      <c r="K170" s="23">
        <f>IF($F170=K$12,'5.5 Calc│Escalated capex'!$L170,IF($F170="incurred",'5.5 Calc│Escalated capex'!K170,0))</f>
        <v>0</v>
      </c>
      <c r="L170" s="39">
        <f t="shared" si="2"/>
        <v>0</v>
      </c>
    </row>
    <row r="171" spans="1:12" x14ac:dyDescent="0.25">
      <c r="A171" s="7" t="str">
        <f>'5.0 Calc│Forecast Projects'!A171</f>
        <v>-</v>
      </c>
      <c r="B171" s="7" t="str">
        <f>'5.3 Calc│Forecast $2017'!B171</f>
        <v/>
      </c>
      <c r="C171" s="27" t="str">
        <f>IF(B171="[Delete]",0,'5.3 Calc│Forecast $2017'!C171)</f>
        <v>-</v>
      </c>
      <c r="D171" s="7" t="str">
        <f>IF($L171&gt;0,IFERROR(VLOOKUP($A171,'3.0 Input│AMP'!$A$13:$F$959,COLUMN(D171)+1,FALSE),"Other"),"")</f>
        <v/>
      </c>
      <c r="E171" s="7" t="str">
        <f>IF($L171&gt;0,IFERROR(VLOOKUP($A171,'3.0 Input│AMP'!$A$13:$F$959,COLUMN(E171)+1,FALSE),"Non-System"),"")</f>
        <v/>
      </c>
      <c r="F171" s="6"/>
      <c r="G171" s="23">
        <f>IF($F171=G$12,'5.5 Calc│Escalated capex'!$L171,IF($F171="incurred",'5.5 Calc│Escalated capex'!G171,0))</f>
        <v>0</v>
      </c>
      <c r="H171" s="23">
        <f>IF($F171=H$12,'5.5 Calc│Escalated capex'!$L171,IF($F171="incurred",'5.5 Calc│Escalated capex'!H171,0))</f>
        <v>0</v>
      </c>
      <c r="I171" s="23">
        <f>IF($F171=I$12,'5.5 Calc│Escalated capex'!$L171,IF($F171="incurred",'5.5 Calc│Escalated capex'!I171,0))</f>
        <v>0</v>
      </c>
      <c r="J171" s="23">
        <f>IF($F171=J$12,'5.5 Calc│Escalated capex'!$L171,IF($F171="incurred",'5.5 Calc│Escalated capex'!J171,0))</f>
        <v>0</v>
      </c>
      <c r="K171" s="23">
        <f>IF($F171=K$12,'5.5 Calc│Escalated capex'!$L171,IF($F171="incurred",'5.5 Calc│Escalated capex'!K171,0))</f>
        <v>0</v>
      </c>
      <c r="L171" s="39">
        <f t="shared" si="2"/>
        <v>0</v>
      </c>
    </row>
    <row r="172" spans="1:12" x14ac:dyDescent="0.25">
      <c r="A172" s="7" t="str">
        <f>'5.0 Calc│Forecast Projects'!A172</f>
        <v>-</v>
      </c>
      <c r="B172" s="7" t="str">
        <f>'5.3 Calc│Forecast $2017'!B172</f>
        <v/>
      </c>
      <c r="C172" s="27" t="str">
        <f>IF(B172="[Delete]",0,'5.3 Calc│Forecast $2017'!C172)</f>
        <v>-</v>
      </c>
      <c r="D172" s="7" t="str">
        <f>IF($L172&gt;0,IFERROR(VLOOKUP($A172,'3.0 Input│AMP'!$A$13:$F$959,COLUMN(D172)+1,FALSE),"Other"),"")</f>
        <v/>
      </c>
      <c r="E172" s="7" t="str">
        <f>IF($L172&gt;0,IFERROR(VLOOKUP($A172,'3.0 Input│AMP'!$A$13:$F$959,COLUMN(E172)+1,FALSE),"Non-System"),"")</f>
        <v/>
      </c>
      <c r="F172" s="6"/>
      <c r="G172" s="23">
        <f>IF($F172=G$12,'5.5 Calc│Escalated capex'!$L172,IF($F172="incurred",'5.5 Calc│Escalated capex'!G172,0))</f>
        <v>0</v>
      </c>
      <c r="H172" s="23">
        <f>IF($F172=H$12,'5.5 Calc│Escalated capex'!$L172,IF($F172="incurred",'5.5 Calc│Escalated capex'!H172,0))</f>
        <v>0</v>
      </c>
      <c r="I172" s="23">
        <f>IF($F172=I$12,'5.5 Calc│Escalated capex'!$L172,IF($F172="incurred",'5.5 Calc│Escalated capex'!I172,0))</f>
        <v>0</v>
      </c>
      <c r="J172" s="23">
        <f>IF($F172=J$12,'5.5 Calc│Escalated capex'!$L172,IF($F172="incurred",'5.5 Calc│Escalated capex'!J172,0))</f>
        <v>0</v>
      </c>
      <c r="K172" s="23">
        <f>IF($F172=K$12,'5.5 Calc│Escalated capex'!$L172,IF($F172="incurred",'5.5 Calc│Escalated capex'!K172,0))</f>
        <v>0</v>
      </c>
      <c r="L172" s="39">
        <f t="shared" si="2"/>
        <v>0</v>
      </c>
    </row>
    <row r="173" spans="1:12" x14ac:dyDescent="0.25">
      <c r="A173" s="7" t="str">
        <f>'5.0 Calc│Forecast Projects'!A173</f>
        <v>-</v>
      </c>
      <c r="B173" s="7" t="str">
        <f>'5.3 Calc│Forecast $2017'!B173</f>
        <v/>
      </c>
      <c r="C173" s="27" t="str">
        <f>IF(B173="[Delete]",0,'5.3 Calc│Forecast $2017'!C173)</f>
        <v>-</v>
      </c>
      <c r="D173" s="7" t="str">
        <f>IF($L173&gt;0,IFERROR(VLOOKUP($A173,'3.0 Input│AMP'!$A$13:$F$959,COLUMN(D173)+1,FALSE),"Other"),"")</f>
        <v/>
      </c>
      <c r="E173" s="7" t="str">
        <f>IF($L173&gt;0,IFERROR(VLOOKUP($A173,'3.0 Input│AMP'!$A$13:$F$959,COLUMN(E173)+1,FALSE),"Non-System"),"")</f>
        <v/>
      </c>
      <c r="F173" s="6"/>
      <c r="G173" s="23">
        <f>IF($F173=G$12,'5.5 Calc│Escalated capex'!$L173,IF($F173="incurred",'5.5 Calc│Escalated capex'!G173,0))</f>
        <v>0</v>
      </c>
      <c r="H173" s="23">
        <f>IF($F173=H$12,'5.5 Calc│Escalated capex'!$L173,IF($F173="incurred",'5.5 Calc│Escalated capex'!H173,0))</f>
        <v>0</v>
      </c>
      <c r="I173" s="23">
        <f>IF($F173=I$12,'5.5 Calc│Escalated capex'!$L173,IF($F173="incurred",'5.5 Calc│Escalated capex'!I173,0))</f>
        <v>0</v>
      </c>
      <c r="J173" s="23">
        <f>IF($F173=J$12,'5.5 Calc│Escalated capex'!$L173,IF($F173="incurred",'5.5 Calc│Escalated capex'!J173,0))</f>
        <v>0</v>
      </c>
      <c r="K173" s="23">
        <f>IF($F173=K$12,'5.5 Calc│Escalated capex'!$L173,IF($F173="incurred",'5.5 Calc│Escalated capex'!K173,0))</f>
        <v>0</v>
      </c>
      <c r="L173" s="39">
        <f t="shared" si="2"/>
        <v>0</v>
      </c>
    </row>
    <row r="174" spans="1:12" x14ac:dyDescent="0.25">
      <c r="A174" s="7" t="str">
        <f>'5.0 Calc│Forecast Projects'!A174</f>
        <v>-</v>
      </c>
      <c r="B174" s="7" t="str">
        <f>'5.3 Calc│Forecast $2017'!B174</f>
        <v/>
      </c>
      <c r="C174" s="27" t="str">
        <f>IF(B174="[Delete]",0,'5.3 Calc│Forecast $2017'!C174)</f>
        <v>-</v>
      </c>
      <c r="D174" s="7" t="str">
        <f>IF($L174&gt;0,IFERROR(VLOOKUP($A174,'3.0 Input│AMP'!$A$13:$F$959,COLUMN(D174)+1,FALSE),"Other"),"")</f>
        <v/>
      </c>
      <c r="E174" s="7" t="str">
        <f>IF($L174&gt;0,IFERROR(VLOOKUP($A174,'3.0 Input│AMP'!$A$13:$F$959,COLUMN(E174)+1,FALSE),"Non-System"),"")</f>
        <v/>
      </c>
      <c r="F174" s="6"/>
      <c r="G174" s="23">
        <f>IF($F174=G$12,'5.5 Calc│Escalated capex'!$L174,IF($F174="incurred",'5.5 Calc│Escalated capex'!G174,0))</f>
        <v>0</v>
      </c>
      <c r="H174" s="23">
        <f>IF($F174=H$12,'5.5 Calc│Escalated capex'!$L174,IF($F174="incurred",'5.5 Calc│Escalated capex'!H174,0))</f>
        <v>0</v>
      </c>
      <c r="I174" s="23">
        <f>IF($F174=I$12,'5.5 Calc│Escalated capex'!$L174,IF($F174="incurred",'5.5 Calc│Escalated capex'!I174,0))</f>
        <v>0</v>
      </c>
      <c r="J174" s="23">
        <f>IF($F174=J$12,'5.5 Calc│Escalated capex'!$L174,IF($F174="incurred",'5.5 Calc│Escalated capex'!J174,0))</f>
        <v>0</v>
      </c>
      <c r="K174" s="23">
        <f>IF($F174=K$12,'5.5 Calc│Escalated capex'!$L174,IF($F174="incurred",'5.5 Calc│Escalated capex'!K174,0))</f>
        <v>0</v>
      </c>
      <c r="L174" s="39">
        <f t="shared" si="2"/>
        <v>0</v>
      </c>
    </row>
    <row r="175" spans="1:12" x14ac:dyDescent="0.25">
      <c r="A175" s="7" t="str">
        <f>'5.0 Calc│Forecast Projects'!A175</f>
        <v>-</v>
      </c>
      <c r="B175" s="7" t="str">
        <f>'5.3 Calc│Forecast $2017'!B175</f>
        <v/>
      </c>
      <c r="C175" s="27" t="str">
        <f>IF(B175="[Delete]",0,'5.3 Calc│Forecast $2017'!C175)</f>
        <v>-</v>
      </c>
      <c r="D175" s="7" t="str">
        <f>IF($L175&gt;0,IFERROR(VLOOKUP($A175,'3.0 Input│AMP'!$A$13:$F$959,COLUMN(D175)+1,FALSE),"Other"),"")</f>
        <v/>
      </c>
      <c r="E175" s="7" t="str">
        <f>IF($L175&gt;0,IFERROR(VLOOKUP($A175,'3.0 Input│AMP'!$A$13:$F$959,COLUMN(E175)+1,FALSE),"Non-System"),"")</f>
        <v/>
      </c>
      <c r="F175" s="6"/>
      <c r="G175" s="23">
        <f>IF($F175=G$12,'5.5 Calc│Escalated capex'!$L175,IF($F175="incurred",'5.5 Calc│Escalated capex'!G175,0))</f>
        <v>0</v>
      </c>
      <c r="H175" s="23">
        <f>IF($F175=H$12,'5.5 Calc│Escalated capex'!$L175,IF($F175="incurred",'5.5 Calc│Escalated capex'!H175,0))</f>
        <v>0</v>
      </c>
      <c r="I175" s="23">
        <f>IF($F175=I$12,'5.5 Calc│Escalated capex'!$L175,IF($F175="incurred",'5.5 Calc│Escalated capex'!I175,0))</f>
        <v>0</v>
      </c>
      <c r="J175" s="23">
        <f>IF($F175=J$12,'5.5 Calc│Escalated capex'!$L175,IF($F175="incurred",'5.5 Calc│Escalated capex'!J175,0))</f>
        <v>0</v>
      </c>
      <c r="K175" s="23">
        <f>IF($F175=K$12,'5.5 Calc│Escalated capex'!$L175,IF($F175="incurred",'5.5 Calc│Escalated capex'!K175,0))</f>
        <v>0</v>
      </c>
      <c r="L175" s="39">
        <f t="shared" si="2"/>
        <v>0</v>
      </c>
    </row>
    <row r="176" spans="1:12" x14ac:dyDescent="0.25">
      <c r="A176" s="7" t="str">
        <f>'5.0 Calc│Forecast Projects'!A176</f>
        <v>-</v>
      </c>
      <c r="B176" s="7" t="str">
        <f>'5.3 Calc│Forecast $2017'!B176</f>
        <v/>
      </c>
      <c r="C176" s="27" t="str">
        <f>IF(B176="[Delete]",0,'5.3 Calc│Forecast $2017'!C176)</f>
        <v>-</v>
      </c>
      <c r="D176" s="7" t="str">
        <f>IF($L176&gt;0,IFERROR(VLOOKUP($A176,'3.0 Input│AMP'!$A$13:$F$959,COLUMN(D176)+1,FALSE),"Other"),"")</f>
        <v/>
      </c>
      <c r="E176" s="7" t="str">
        <f>IF($L176&gt;0,IFERROR(VLOOKUP($A176,'3.0 Input│AMP'!$A$13:$F$959,COLUMN(E176)+1,FALSE),"Non-System"),"")</f>
        <v/>
      </c>
      <c r="F176" s="6"/>
      <c r="G176" s="23">
        <f>IF($F176=G$12,'5.5 Calc│Escalated capex'!$L176,IF($F176="incurred",'5.5 Calc│Escalated capex'!G176,0))</f>
        <v>0</v>
      </c>
      <c r="H176" s="23">
        <f>IF($F176=H$12,'5.5 Calc│Escalated capex'!$L176,IF($F176="incurred",'5.5 Calc│Escalated capex'!H176,0))</f>
        <v>0</v>
      </c>
      <c r="I176" s="23">
        <f>IF($F176=I$12,'5.5 Calc│Escalated capex'!$L176,IF($F176="incurred",'5.5 Calc│Escalated capex'!I176,0))</f>
        <v>0</v>
      </c>
      <c r="J176" s="23">
        <f>IF($F176=J$12,'5.5 Calc│Escalated capex'!$L176,IF($F176="incurred",'5.5 Calc│Escalated capex'!J176,0))</f>
        <v>0</v>
      </c>
      <c r="K176" s="23">
        <f>IF($F176=K$12,'5.5 Calc│Escalated capex'!$L176,IF($F176="incurred",'5.5 Calc│Escalated capex'!K176,0))</f>
        <v>0</v>
      </c>
      <c r="L176" s="39">
        <f t="shared" si="2"/>
        <v>0</v>
      </c>
    </row>
    <row r="177" spans="1:12" x14ac:dyDescent="0.25">
      <c r="A177" s="7" t="str">
        <f>'5.0 Calc│Forecast Projects'!A177</f>
        <v>-</v>
      </c>
      <c r="B177" s="7" t="str">
        <f>'5.3 Calc│Forecast $2017'!B177</f>
        <v/>
      </c>
      <c r="C177" s="27" t="str">
        <f>IF(B177="[Delete]",0,'5.3 Calc│Forecast $2017'!C177)</f>
        <v>-</v>
      </c>
      <c r="D177" s="7" t="str">
        <f>IF($L177&gt;0,IFERROR(VLOOKUP($A177,'3.0 Input│AMP'!$A$13:$F$959,COLUMN(D177)+1,FALSE),"Other"),"")</f>
        <v/>
      </c>
      <c r="E177" s="7" t="str">
        <f>IF($L177&gt;0,IFERROR(VLOOKUP($A177,'3.0 Input│AMP'!$A$13:$F$959,COLUMN(E177)+1,FALSE),"Non-System"),"")</f>
        <v/>
      </c>
      <c r="F177" s="6"/>
      <c r="G177" s="23">
        <f>IF($F177=G$12,'5.5 Calc│Escalated capex'!$L177,IF($F177="incurred",'5.5 Calc│Escalated capex'!G177,0))</f>
        <v>0</v>
      </c>
      <c r="H177" s="23">
        <f>IF($F177=H$12,'5.5 Calc│Escalated capex'!$L177,IF($F177="incurred",'5.5 Calc│Escalated capex'!H177,0))</f>
        <v>0</v>
      </c>
      <c r="I177" s="23">
        <f>IF($F177=I$12,'5.5 Calc│Escalated capex'!$L177,IF($F177="incurred",'5.5 Calc│Escalated capex'!I177,0))</f>
        <v>0</v>
      </c>
      <c r="J177" s="23">
        <f>IF($F177=J$12,'5.5 Calc│Escalated capex'!$L177,IF($F177="incurred",'5.5 Calc│Escalated capex'!J177,0))</f>
        <v>0</v>
      </c>
      <c r="K177" s="23">
        <f>IF($F177=K$12,'5.5 Calc│Escalated capex'!$L177,IF($F177="incurred",'5.5 Calc│Escalated capex'!K177,0))</f>
        <v>0</v>
      </c>
      <c r="L177" s="39">
        <f t="shared" si="2"/>
        <v>0</v>
      </c>
    </row>
    <row r="178" spans="1:12" x14ac:dyDescent="0.25">
      <c r="A178" s="7" t="str">
        <f>'5.0 Calc│Forecast Projects'!A178</f>
        <v>-</v>
      </c>
      <c r="B178" s="7" t="str">
        <f>'5.3 Calc│Forecast $2017'!B178</f>
        <v/>
      </c>
      <c r="C178" s="27" t="str">
        <f>IF(B178="[Delete]",0,'5.3 Calc│Forecast $2017'!C178)</f>
        <v>-</v>
      </c>
      <c r="D178" s="7" t="str">
        <f>IF($L178&gt;0,IFERROR(VLOOKUP($A178,'3.0 Input│AMP'!$A$13:$F$959,COLUMN(D178)+1,FALSE),"Other"),"")</f>
        <v/>
      </c>
      <c r="E178" s="7" t="str">
        <f>IF($L178&gt;0,IFERROR(VLOOKUP($A178,'3.0 Input│AMP'!$A$13:$F$959,COLUMN(E178)+1,FALSE),"Non-System"),"")</f>
        <v/>
      </c>
      <c r="F178" s="6"/>
      <c r="G178" s="23">
        <f>IF($F178=G$12,'5.5 Calc│Escalated capex'!$L178,IF($F178="incurred",'5.5 Calc│Escalated capex'!G178,0))</f>
        <v>0</v>
      </c>
      <c r="H178" s="23">
        <f>IF($F178=H$12,'5.5 Calc│Escalated capex'!$L178,IF($F178="incurred",'5.5 Calc│Escalated capex'!H178,0))</f>
        <v>0</v>
      </c>
      <c r="I178" s="23">
        <f>IF($F178=I$12,'5.5 Calc│Escalated capex'!$L178,IF($F178="incurred",'5.5 Calc│Escalated capex'!I178,0))</f>
        <v>0</v>
      </c>
      <c r="J178" s="23">
        <f>IF($F178=J$12,'5.5 Calc│Escalated capex'!$L178,IF($F178="incurred",'5.5 Calc│Escalated capex'!J178,0))</f>
        <v>0</v>
      </c>
      <c r="K178" s="23">
        <f>IF($F178=K$12,'5.5 Calc│Escalated capex'!$L178,IF($F178="incurred",'5.5 Calc│Escalated capex'!K178,0))</f>
        <v>0</v>
      </c>
      <c r="L178" s="39">
        <f t="shared" si="2"/>
        <v>0</v>
      </c>
    </row>
    <row r="179" spans="1:12" x14ac:dyDescent="0.25">
      <c r="A179" s="7" t="str">
        <f>'5.0 Calc│Forecast Projects'!A179</f>
        <v>-</v>
      </c>
      <c r="B179" s="7" t="str">
        <f>'5.3 Calc│Forecast $2017'!B179</f>
        <v/>
      </c>
      <c r="C179" s="27" t="str">
        <f>IF(B179="[Delete]",0,'5.3 Calc│Forecast $2017'!C179)</f>
        <v>-</v>
      </c>
      <c r="D179" s="7" t="str">
        <f>IF($L179&gt;0,IFERROR(VLOOKUP($A179,'3.0 Input│AMP'!$A$13:$F$959,COLUMN(D179)+1,FALSE),"Other"),"")</f>
        <v/>
      </c>
      <c r="E179" s="7" t="str">
        <f>IF($L179&gt;0,IFERROR(VLOOKUP($A179,'3.0 Input│AMP'!$A$13:$F$959,COLUMN(E179)+1,FALSE),"Non-System"),"")</f>
        <v/>
      </c>
      <c r="F179" s="22"/>
      <c r="G179" s="23"/>
      <c r="H179" s="23"/>
      <c r="I179" s="23"/>
      <c r="J179" s="23"/>
      <c r="K179" s="23"/>
      <c r="L179" s="39">
        <f t="shared" ref="L179:L200" si="3">SUM(G179:K179)</f>
        <v>0</v>
      </c>
    </row>
    <row r="180" spans="1:12" x14ac:dyDescent="0.25">
      <c r="A180" s="7" t="str">
        <f>'5.0 Calc│Forecast Projects'!A180</f>
        <v>-</v>
      </c>
      <c r="B180" s="7" t="str">
        <f>'5.3 Calc│Forecast $2017'!B180</f>
        <v/>
      </c>
      <c r="C180" s="27" t="str">
        <f>IF(B180="[Delete]",0,'5.3 Calc│Forecast $2017'!C180)</f>
        <v>-</v>
      </c>
      <c r="D180" s="7" t="str">
        <f>IF($L180&gt;0,IFERROR(VLOOKUP($A180,'3.0 Input│AMP'!$A$13:$F$959,COLUMN(D180)+1,FALSE),"Other"),"")</f>
        <v/>
      </c>
      <c r="E180" s="7" t="str">
        <f>IF($L180&gt;0,IFERROR(VLOOKUP($A180,'3.0 Input│AMP'!$A$13:$F$959,COLUMN(E180)+1,FALSE),"Non-System"),"")</f>
        <v/>
      </c>
      <c r="F180" s="22"/>
      <c r="G180" s="23"/>
      <c r="H180" s="23"/>
      <c r="I180" s="23"/>
      <c r="J180" s="23"/>
      <c r="K180" s="23"/>
      <c r="L180" s="39">
        <f t="shared" si="3"/>
        <v>0</v>
      </c>
    </row>
    <row r="181" spans="1:12" x14ac:dyDescent="0.25">
      <c r="A181" s="7" t="str">
        <f>'5.0 Calc│Forecast Projects'!A181</f>
        <v>-</v>
      </c>
      <c r="B181" s="7" t="str">
        <f>'5.3 Calc│Forecast $2017'!B181</f>
        <v/>
      </c>
      <c r="C181" s="27" t="str">
        <f>IF(B181="[Delete]",0,'5.3 Calc│Forecast $2017'!C181)</f>
        <v>-</v>
      </c>
      <c r="D181" s="7" t="str">
        <f>IF($L181&gt;0,IFERROR(VLOOKUP($A181,'3.0 Input│AMP'!$A$13:$F$959,COLUMN(D181)+1,FALSE),"Other"),"")</f>
        <v/>
      </c>
      <c r="E181" s="7" t="str">
        <f>IF($L181&gt;0,IFERROR(VLOOKUP($A181,'3.0 Input│AMP'!$A$13:$F$959,COLUMN(E181)+1,FALSE),"Non-System"),"")</f>
        <v/>
      </c>
      <c r="F181" s="22"/>
      <c r="G181" s="23"/>
      <c r="H181" s="23"/>
      <c r="I181" s="23"/>
      <c r="J181" s="23"/>
      <c r="K181" s="23"/>
      <c r="L181" s="39">
        <f t="shared" si="3"/>
        <v>0</v>
      </c>
    </row>
    <row r="182" spans="1:12" x14ac:dyDescent="0.25">
      <c r="A182" s="7" t="str">
        <f>'5.0 Calc│Forecast Projects'!A182</f>
        <v>-</v>
      </c>
      <c r="B182" s="7" t="str">
        <f>'5.3 Calc│Forecast $2017'!B182</f>
        <v/>
      </c>
      <c r="C182" s="27" t="str">
        <f>IF(B182="[Delete]",0,'5.3 Calc│Forecast $2017'!C182)</f>
        <v>-</v>
      </c>
      <c r="D182" s="7" t="str">
        <f>IF($L182&gt;0,IFERROR(VLOOKUP($A182,'3.0 Input│AMP'!$A$13:$F$959,COLUMN(D182)+1,FALSE),"Other"),"")</f>
        <v/>
      </c>
      <c r="E182" s="7" t="str">
        <f>IF($L182&gt;0,IFERROR(VLOOKUP($A182,'3.0 Input│AMP'!$A$13:$F$959,COLUMN(E182)+1,FALSE),"Non-System"),"")</f>
        <v/>
      </c>
      <c r="F182" s="22"/>
      <c r="G182" s="23"/>
      <c r="H182" s="23"/>
      <c r="I182" s="23"/>
      <c r="J182" s="23"/>
      <c r="K182" s="23"/>
      <c r="L182" s="39">
        <f t="shared" si="3"/>
        <v>0</v>
      </c>
    </row>
    <row r="183" spans="1:12" x14ac:dyDescent="0.25">
      <c r="A183" s="7" t="str">
        <f>'5.0 Calc│Forecast Projects'!A183</f>
        <v>-</v>
      </c>
      <c r="B183" s="7" t="str">
        <f>'5.3 Calc│Forecast $2017'!B183</f>
        <v/>
      </c>
      <c r="C183" s="27" t="str">
        <f>IF(B183="[Delete]",0,'5.3 Calc│Forecast $2017'!C183)</f>
        <v>-</v>
      </c>
      <c r="D183" s="7" t="str">
        <f>IF($L183&gt;0,IFERROR(VLOOKUP($A183,'3.0 Input│AMP'!$A$13:$F$959,COLUMN(D183)+1,FALSE),"Other"),"")</f>
        <v/>
      </c>
      <c r="E183" s="7" t="str">
        <f>IF($L183&gt;0,IFERROR(VLOOKUP($A183,'3.0 Input│AMP'!$A$13:$F$959,COLUMN(E183)+1,FALSE),"Non-System"),"")</f>
        <v/>
      </c>
      <c r="F183" s="22"/>
      <c r="G183" s="23"/>
      <c r="H183" s="23"/>
      <c r="I183" s="23"/>
      <c r="J183" s="23"/>
      <c r="K183" s="23"/>
      <c r="L183" s="39">
        <f t="shared" si="3"/>
        <v>0</v>
      </c>
    </row>
    <row r="184" spans="1:12" x14ac:dyDescent="0.25">
      <c r="A184" s="7" t="str">
        <f>'5.0 Calc│Forecast Projects'!A184</f>
        <v>-</v>
      </c>
      <c r="B184" s="7" t="str">
        <f>'5.3 Calc│Forecast $2017'!B184</f>
        <v/>
      </c>
      <c r="C184" s="27" t="str">
        <f>IF(B184="[Delete]",0,'5.3 Calc│Forecast $2017'!C184)</f>
        <v>-</v>
      </c>
      <c r="D184" s="7" t="str">
        <f>IF($L184&gt;0,IFERROR(VLOOKUP($A184,'3.0 Input│AMP'!$A$13:$F$959,COLUMN(D184)+1,FALSE),"Other"),"")</f>
        <v/>
      </c>
      <c r="E184" s="7" t="str">
        <f>IF($L184&gt;0,IFERROR(VLOOKUP($A184,'3.0 Input│AMP'!$A$13:$F$959,COLUMN(E184)+1,FALSE),"Non-System"),"")</f>
        <v/>
      </c>
      <c r="F184" s="22"/>
      <c r="G184" s="23"/>
      <c r="H184" s="23"/>
      <c r="I184" s="23"/>
      <c r="J184" s="23"/>
      <c r="K184" s="23"/>
      <c r="L184" s="39">
        <f t="shared" si="3"/>
        <v>0</v>
      </c>
    </row>
    <row r="185" spans="1:12" x14ac:dyDescent="0.25">
      <c r="A185" s="7" t="str">
        <f>'5.0 Calc│Forecast Projects'!A185</f>
        <v>-</v>
      </c>
      <c r="B185" s="7" t="str">
        <f>'5.3 Calc│Forecast $2017'!B185</f>
        <v/>
      </c>
      <c r="C185" s="27" t="str">
        <f>IF(B185="[Delete]",0,'5.3 Calc│Forecast $2017'!C185)</f>
        <v>-</v>
      </c>
      <c r="D185" s="7" t="str">
        <f>IF($L185&gt;0,IFERROR(VLOOKUP($A185,'3.0 Input│AMP'!$A$13:$F$959,COLUMN(D185)+1,FALSE),"Other"),"")</f>
        <v/>
      </c>
      <c r="E185" s="7" t="str">
        <f>IF($L185&gt;0,IFERROR(VLOOKUP($A185,'3.0 Input│AMP'!$A$13:$F$959,COLUMN(E185)+1,FALSE),"Non-System"),"")</f>
        <v/>
      </c>
      <c r="F185" s="22"/>
      <c r="G185" s="23"/>
      <c r="H185" s="23"/>
      <c r="I185" s="23"/>
      <c r="J185" s="23"/>
      <c r="K185" s="23"/>
      <c r="L185" s="39">
        <f t="shared" si="3"/>
        <v>0</v>
      </c>
    </row>
    <row r="186" spans="1:12" x14ac:dyDescent="0.25">
      <c r="A186" s="7" t="str">
        <f>'5.0 Calc│Forecast Projects'!A186</f>
        <v>-</v>
      </c>
      <c r="B186" s="7" t="str">
        <f>'5.3 Calc│Forecast $2017'!B186</f>
        <v/>
      </c>
      <c r="C186" s="27" t="str">
        <f>IF(B186="[Delete]",0,'5.3 Calc│Forecast $2017'!C186)</f>
        <v>-</v>
      </c>
      <c r="D186" s="7" t="str">
        <f>IF($L186&gt;0,IFERROR(VLOOKUP($A186,'3.0 Input│AMP'!$A$13:$F$959,COLUMN(D186)+1,FALSE),"Other"),"")</f>
        <v/>
      </c>
      <c r="E186" s="7" t="str">
        <f>IF($L186&gt;0,IFERROR(VLOOKUP($A186,'3.0 Input│AMP'!$A$13:$F$959,COLUMN(E186)+1,FALSE),"Non-System"),"")</f>
        <v/>
      </c>
      <c r="F186" s="22"/>
      <c r="G186" s="23"/>
      <c r="H186" s="23"/>
      <c r="I186" s="23"/>
      <c r="J186" s="23"/>
      <c r="K186" s="23"/>
      <c r="L186" s="39">
        <f t="shared" si="3"/>
        <v>0</v>
      </c>
    </row>
    <row r="187" spans="1:12" x14ac:dyDescent="0.25">
      <c r="A187" s="7" t="str">
        <f>'5.0 Calc│Forecast Projects'!A187</f>
        <v>-</v>
      </c>
      <c r="B187" s="7" t="str">
        <f>'5.3 Calc│Forecast $2017'!B187</f>
        <v/>
      </c>
      <c r="C187" s="27" t="str">
        <f>IF(B187="[Delete]",0,'5.3 Calc│Forecast $2017'!C187)</f>
        <v>-</v>
      </c>
      <c r="D187" s="7" t="str">
        <f>IF($L187&gt;0,IFERROR(VLOOKUP($A187,'3.0 Input│AMP'!$A$13:$F$959,COLUMN(D187)+1,FALSE),"Other"),"")</f>
        <v/>
      </c>
      <c r="E187" s="7" t="str">
        <f>IF($L187&gt;0,IFERROR(VLOOKUP($A187,'3.0 Input│AMP'!$A$13:$F$959,COLUMN(E187)+1,FALSE),"Non-System"),"")</f>
        <v/>
      </c>
      <c r="F187" s="22"/>
      <c r="G187" s="23"/>
      <c r="H187" s="23"/>
      <c r="I187" s="23"/>
      <c r="J187" s="23"/>
      <c r="K187" s="23"/>
      <c r="L187" s="39">
        <f t="shared" si="3"/>
        <v>0</v>
      </c>
    </row>
    <row r="188" spans="1:12" x14ac:dyDescent="0.25">
      <c r="A188" s="7" t="str">
        <f>'5.0 Calc│Forecast Projects'!A188</f>
        <v>-</v>
      </c>
      <c r="B188" s="7" t="str">
        <f>'5.3 Calc│Forecast $2017'!B188</f>
        <v/>
      </c>
      <c r="C188" s="27" t="str">
        <f>IF(B188="[Delete]",0,'5.3 Calc│Forecast $2017'!C188)</f>
        <v>-</v>
      </c>
      <c r="D188" s="7" t="str">
        <f>IF($L188&gt;0,IFERROR(VLOOKUP($A188,'3.0 Input│AMP'!$A$13:$F$959,COLUMN(D188)+1,FALSE),"Other"),"")</f>
        <v/>
      </c>
      <c r="E188" s="7" t="str">
        <f>IF($L188&gt;0,IFERROR(VLOOKUP($A188,'3.0 Input│AMP'!$A$13:$F$959,COLUMN(E188)+1,FALSE),"Non-System"),"")</f>
        <v/>
      </c>
      <c r="F188" s="22"/>
      <c r="G188" s="23"/>
      <c r="H188" s="23"/>
      <c r="I188" s="23"/>
      <c r="J188" s="23"/>
      <c r="K188" s="23"/>
      <c r="L188" s="39">
        <f t="shared" si="3"/>
        <v>0</v>
      </c>
    </row>
    <row r="189" spans="1:12" x14ac:dyDescent="0.25">
      <c r="A189" s="7" t="str">
        <f>'5.0 Calc│Forecast Projects'!A189</f>
        <v>-</v>
      </c>
      <c r="B189" s="7" t="str">
        <f>'5.3 Calc│Forecast $2017'!B189</f>
        <v/>
      </c>
      <c r="C189" s="27" t="str">
        <f>IF(B189="[Delete]",0,'5.3 Calc│Forecast $2017'!C189)</f>
        <v>-</v>
      </c>
      <c r="D189" s="7" t="str">
        <f>IF($L189&gt;0,IFERROR(VLOOKUP($A189,'3.0 Input│AMP'!$A$13:$F$959,COLUMN(D189)+1,FALSE),"Other"),"")</f>
        <v/>
      </c>
      <c r="E189" s="7" t="str">
        <f>IF($L189&gt;0,IFERROR(VLOOKUP($A189,'3.0 Input│AMP'!$A$13:$F$959,COLUMN(E189)+1,FALSE),"Non-System"),"")</f>
        <v/>
      </c>
      <c r="F189" s="22"/>
      <c r="G189" s="23"/>
      <c r="H189" s="23"/>
      <c r="I189" s="23"/>
      <c r="J189" s="23"/>
      <c r="K189" s="23"/>
      <c r="L189" s="39">
        <f t="shared" si="3"/>
        <v>0</v>
      </c>
    </row>
    <row r="190" spans="1:12" x14ac:dyDescent="0.25">
      <c r="A190" s="7" t="str">
        <f>'5.0 Calc│Forecast Projects'!A190</f>
        <v>-</v>
      </c>
      <c r="B190" s="7" t="str">
        <f>'5.3 Calc│Forecast $2017'!B190</f>
        <v/>
      </c>
      <c r="C190" s="27" t="str">
        <f>IF(B190="[Delete]",0,'5.3 Calc│Forecast $2017'!C190)</f>
        <v>-</v>
      </c>
      <c r="D190" s="7" t="str">
        <f>IF($L190&gt;0,IFERROR(VLOOKUP($A190,'3.0 Input│AMP'!$A$13:$F$959,COLUMN(D190)+1,FALSE),"Other"),"")</f>
        <v/>
      </c>
      <c r="E190" s="7" t="str">
        <f>IF($L190&gt;0,IFERROR(VLOOKUP($A190,'3.0 Input│AMP'!$A$13:$F$959,COLUMN(E190)+1,FALSE),"Non-System"),"")</f>
        <v/>
      </c>
      <c r="F190" s="22"/>
      <c r="G190" s="23"/>
      <c r="H190" s="23"/>
      <c r="I190" s="23"/>
      <c r="J190" s="23"/>
      <c r="K190" s="23"/>
      <c r="L190" s="39">
        <f t="shared" si="3"/>
        <v>0</v>
      </c>
    </row>
    <row r="191" spans="1:12" x14ac:dyDescent="0.25">
      <c r="A191" s="7" t="str">
        <f>'5.0 Calc│Forecast Projects'!A191</f>
        <v>-</v>
      </c>
      <c r="B191" s="7" t="str">
        <f>'5.3 Calc│Forecast $2017'!B191</f>
        <v/>
      </c>
      <c r="C191" s="27" t="str">
        <f>IF(B191="[Delete]",0,'5.3 Calc│Forecast $2017'!C191)</f>
        <v>-</v>
      </c>
      <c r="D191" s="7" t="str">
        <f>IF($L191&gt;0,IFERROR(VLOOKUP($A191,'3.0 Input│AMP'!$A$13:$F$959,COLUMN(D191)+1,FALSE),"Other"),"")</f>
        <v/>
      </c>
      <c r="E191" s="7" t="str">
        <f>IF($L191&gt;0,IFERROR(VLOOKUP($A191,'3.0 Input│AMP'!$A$13:$F$959,COLUMN(E191)+1,FALSE),"Non-System"),"")</f>
        <v/>
      </c>
      <c r="F191" s="22"/>
      <c r="G191" s="23"/>
      <c r="H191" s="23"/>
      <c r="I191" s="23"/>
      <c r="J191" s="23"/>
      <c r="K191" s="23"/>
      <c r="L191" s="39">
        <f t="shared" si="3"/>
        <v>0</v>
      </c>
    </row>
    <row r="192" spans="1:12" x14ac:dyDescent="0.25">
      <c r="A192" s="7" t="str">
        <f>'5.0 Calc│Forecast Projects'!A192</f>
        <v>-</v>
      </c>
      <c r="B192" s="7" t="str">
        <f>'5.3 Calc│Forecast $2017'!B192</f>
        <v/>
      </c>
      <c r="C192" s="27" t="str">
        <f>IF(B192="[Delete]",0,'5.3 Calc│Forecast $2017'!C192)</f>
        <v>-</v>
      </c>
      <c r="D192" s="7" t="str">
        <f>IF($L192&gt;0,IFERROR(VLOOKUP($A192,'3.0 Input│AMP'!$A$13:$F$959,COLUMN(D192)+1,FALSE),"Other"),"")</f>
        <v/>
      </c>
      <c r="E192" s="7" t="str">
        <f>IF($L192&gt;0,IFERROR(VLOOKUP($A192,'3.0 Input│AMP'!$A$13:$F$959,COLUMN(E192)+1,FALSE),"Non-System"),"")</f>
        <v/>
      </c>
      <c r="F192" s="22"/>
      <c r="G192" s="23"/>
      <c r="H192" s="23"/>
      <c r="I192" s="23"/>
      <c r="J192" s="23"/>
      <c r="K192" s="23"/>
      <c r="L192" s="39">
        <f t="shared" si="3"/>
        <v>0</v>
      </c>
    </row>
    <row r="193" spans="1:12" x14ac:dyDescent="0.25">
      <c r="A193" s="7" t="str">
        <f>'5.0 Calc│Forecast Projects'!A193</f>
        <v>-</v>
      </c>
      <c r="B193" s="7" t="str">
        <f>'5.3 Calc│Forecast $2017'!B193</f>
        <v/>
      </c>
      <c r="C193" s="27" t="str">
        <f>IF(B193="[Delete]",0,'5.3 Calc│Forecast $2017'!C193)</f>
        <v>-</v>
      </c>
      <c r="D193" s="7" t="str">
        <f>IF($L193&gt;0,IFERROR(VLOOKUP($A193,'3.0 Input│AMP'!$A$13:$F$959,COLUMN(D193)+1,FALSE),"Other"),"")</f>
        <v/>
      </c>
      <c r="E193" s="7" t="str">
        <f>IF($L193&gt;0,IFERROR(VLOOKUP($A193,'3.0 Input│AMP'!$A$13:$F$959,COLUMN(E193)+1,FALSE),"Non-System"),"")</f>
        <v/>
      </c>
      <c r="F193" s="22"/>
      <c r="G193" s="23"/>
      <c r="H193" s="23"/>
      <c r="I193" s="23"/>
      <c r="J193" s="23"/>
      <c r="K193" s="23"/>
      <c r="L193" s="39">
        <f t="shared" si="3"/>
        <v>0</v>
      </c>
    </row>
    <row r="194" spans="1:12" x14ac:dyDescent="0.25">
      <c r="A194" s="7" t="str">
        <f>'5.0 Calc│Forecast Projects'!A194</f>
        <v>-</v>
      </c>
      <c r="B194" s="7" t="str">
        <f>'5.3 Calc│Forecast $2017'!B194</f>
        <v/>
      </c>
      <c r="C194" s="27" t="str">
        <f>IF(B194="[Delete]",0,'5.3 Calc│Forecast $2017'!C194)</f>
        <v>-</v>
      </c>
      <c r="D194" s="7" t="str">
        <f>IF($L194&gt;0,IFERROR(VLOOKUP($A194,'3.0 Input│AMP'!$A$13:$F$959,COLUMN(D194)+1,FALSE),"Other"),"")</f>
        <v/>
      </c>
      <c r="E194" s="7" t="str">
        <f>IF($L194&gt;0,IFERROR(VLOOKUP($A194,'3.0 Input│AMP'!$A$13:$F$959,COLUMN(E194)+1,FALSE),"Non-System"),"")</f>
        <v/>
      </c>
      <c r="F194" s="22"/>
      <c r="G194" s="23"/>
      <c r="H194" s="23"/>
      <c r="I194" s="23"/>
      <c r="J194" s="23"/>
      <c r="K194" s="23"/>
      <c r="L194" s="39">
        <f t="shared" si="3"/>
        <v>0</v>
      </c>
    </row>
    <row r="195" spans="1:12" x14ac:dyDescent="0.25">
      <c r="A195" s="7" t="str">
        <f>'5.0 Calc│Forecast Projects'!A195</f>
        <v>-</v>
      </c>
      <c r="B195" s="7" t="str">
        <f>'5.3 Calc│Forecast $2017'!B195</f>
        <v/>
      </c>
      <c r="C195" s="27" t="str">
        <f>IF(B195="[Delete]",0,'5.3 Calc│Forecast $2017'!C195)</f>
        <v>-</v>
      </c>
      <c r="D195" s="7" t="str">
        <f>IF($L195&gt;0,IFERROR(VLOOKUP($A195,'3.0 Input│AMP'!$A$13:$F$959,COLUMN(D195)+1,FALSE),"Other"),"")</f>
        <v/>
      </c>
      <c r="E195" s="7" t="str">
        <f>IF($L195&gt;0,IFERROR(VLOOKUP($A195,'3.0 Input│AMP'!$A$13:$F$959,COLUMN(E195)+1,FALSE),"Non-System"),"")</f>
        <v/>
      </c>
      <c r="F195" s="22"/>
      <c r="G195" s="23"/>
      <c r="H195" s="23"/>
      <c r="I195" s="23"/>
      <c r="J195" s="23"/>
      <c r="K195" s="23"/>
      <c r="L195" s="39">
        <f t="shared" si="3"/>
        <v>0</v>
      </c>
    </row>
    <row r="196" spans="1:12" x14ac:dyDescent="0.25">
      <c r="A196" s="7" t="str">
        <f>'5.0 Calc│Forecast Projects'!A196</f>
        <v>-</v>
      </c>
      <c r="B196" s="7" t="str">
        <f>'5.3 Calc│Forecast $2017'!B196</f>
        <v/>
      </c>
      <c r="C196" s="27" t="str">
        <f>IF(B196="[Delete]",0,'5.3 Calc│Forecast $2017'!C196)</f>
        <v>-</v>
      </c>
      <c r="D196" s="7" t="str">
        <f>IF($L196&gt;0,IFERROR(VLOOKUP($A196,'3.0 Input│AMP'!$A$13:$F$959,COLUMN(D196)+1,FALSE),"Other"),"")</f>
        <v/>
      </c>
      <c r="E196" s="7" t="str">
        <f>IF($L196&gt;0,IFERROR(VLOOKUP($A196,'3.0 Input│AMP'!$A$13:$F$959,COLUMN(E196)+1,FALSE),"Non-System"),"")</f>
        <v/>
      </c>
      <c r="F196" s="22"/>
      <c r="G196" s="23"/>
      <c r="H196" s="23"/>
      <c r="I196" s="23"/>
      <c r="J196" s="23"/>
      <c r="K196" s="23"/>
      <c r="L196" s="39">
        <f t="shared" si="3"/>
        <v>0</v>
      </c>
    </row>
    <row r="197" spans="1:12" x14ac:dyDescent="0.25">
      <c r="A197" s="7" t="str">
        <f>'5.0 Calc│Forecast Projects'!A197</f>
        <v>-</v>
      </c>
      <c r="B197" s="7" t="str">
        <f>'5.3 Calc│Forecast $2017'!B197</f>
        <v/>
      </c>
      <c r="C197" s="27" t="str">
        <f>IF(B197="[Delete]",0,'5.3 Calc│Forecast $2017'!C197)</f>
        <v>-</v>
      </c>
      <c r="D197" s="7" t="str">
        <f>IF($L197&gt;0,IFERROR(VLOOKUP($A197,'3.0 Input│AMP'!$A$13:$F$959,COLUMN(D197)+1,FALSE),"Other"),"")</f>
        <v/>
      </c>
      <c r="E197" s="7" t="str">
        <f>IF($L197&gt;0,IFERROR(VLOOKUP($A197,'3.0 Input│AMP'!$A$13:$F$959,COLUMN(E197)+1,FALSE),"Non-System"),"")</f>
        <v/>
      </c>
      <c r="F197" s="22"/>
      <c r="G197" s="23"/>
      <c r="H197" s="23"/>
      <c r="I197" s="23"/>
      <c r="J197" s="23"/>
      <c r="K197" s="23"/>
      <c r="L197" s="39">
        <f t="shared" si="3"/>
        <v>0</v>
      </c>
    </row>
    <row r="198" spans="1:12" x14ac:dyDescent="0.25">
      <c r="A198" s="7" t="str">
        <f>'5.0 Calc│Forecast Projects'!A198</f>
        <v>-</v>
      </c>
      <c r="B198" s="7" t="str">
        <f>'5.3 Calc│Forecast $2017'!B198</f>
        <v/>
      </c>
      <c r="C198" s="27" t="str">
        <f>IF(B198="[Delete]",0,'5.3 Calc│Forecast $2017'!C198)</f>
        <v>-</v>
      </c>
      <c r="D198" s="7" t="str">
        <f>IF($L198&gt;0,IFERROR(VLOOKUP($A198,'3.0 Input│AMP'!$A$13:$F$959,COLUMN(D198)+1,FALSE),"Other"),"")</f>
        <v/>
      </c>
      <c r="E198" s="7" t="str">
        <f>IF($L198&gt;0,IFERROR(VLOOKUP($A198,'3.0 Input│AMP'!$A$13:$F$959,COLUMN(E198)+1,FALSE),"Non-System"),"")</f>
        <v/>
      </c>
      <c r="F198" s="22"/>
      <c r="G198" s="23"/>
      <c r="H198" s="23"/>
      <c r="I198" s="23"/>
      <c r="J198" s="23"/>
      <c r="K198" s="23"/>
      <c r="L198" s="39">
        <f t="shared" si="3"/>
        <v>0</v>
      </c>
    </row>
    <row r="199" spans="1:12" x14ac:dyDescent="0.25">
      <c r="A199" s="7" t="str">
        <f>'5.0 Calc│Forecast Projects'!A199</f>
        <v>-</v>
      </c>
      <c r="B199" s="7" t="str">
        <f>'5.3 Calc│Forecast $2017'!B199</f>
        <v/>
      </c>
      <c r="C199" s="27" t="str">
        <f>IF(B199="[Delete]",0,'5.3 Calc│Forecast $2017'!C199)</f>
        <v>-</v>
      </c>
      <c r="D199" s="7" t="str">
        <f>IF($L199&gt;0,IFERROR(VLOOKUP($A199,'3.0 Input│AMP'!$A$13:$F$959,COLUMN(D199)+1,FALSE),"Other"),"")</f>
        <v/>
      </c>
      <c r="E199" s="7" t="str">
        <f>IF($L199&gt;0,IFERROR(VLOOKUP($A199,'3.0 Input│AMP'!$A$13:$F$959,COLUMN(E199)+1,FALSE),"Non-System"),"")</f>
        <v/>
      </c>
      <c r="F199" s="22"/>
      <c r="G199" s="23"/>
      <c r="H199" s="23"/>
      <c r="I199" s="23"/>
      <c r="J199" s="23"/>
      <c r="K199" s="23"/>
      <c r="L199" s="39">
        <f t="shared" si="3"/>
        <v>0</v>
      </c>
    </row>
    <row r="200" spans="1:12" x14ac:dyDescent="0.25">
      <c r="A200" s="7" t="str">
        <f>'5.0 Calc│Forecast Projects'!A200</f>
        <v>-</v>
      </c>
      <c r="B200" s="7" t="str">
        <f>'5.3 Calc│Forecast $2017'!B200</f>
        <v/>
      </c>
      <c r="C200" s="27" t="str">
        <f>IF(B200="[Delete]",0,'5.3 Calc│Forecast $2017'!C200)</f>
        <v>-</v>
      </c>
      <c r="D200" s="7" t="str">
        <f>IF($L200&gt;0,IFERROR(VLOOKUP($A200,'3.0 Input│AMP'!$A$13:$F$959,COLUMN(D200)+1,FALSE),"Other"),"")</f>
        <v/>
      </c>
      <c r="E200" s="7" t="str">
        <f>IF($L200&gt;0,IFERROR(VLOOKUP($A200,'3.0 Input│AMP'!$A$13:$F$959,COLUMN(E200)+1,FALSE),"Non-System"),"")</f>
        <v/>
      </c>
      <c r="F200" s="22"/>
      <c r="G200" s="23"/>
      <c r="H200" s="23"/>
      <c r="I200" s="23"/>
      <c r="J200" s="23"/>
      <c r="K200" s="23"/>
      <c r="L200" s="39">
        <f t="shared" si="3"/>
        <v>0</v>
      </c>
    </row>
  </sheetData>
  <autoFilter ref="A12:L20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8102E"/>
  </sheetPr>
  <dimension ref="A1:V86"/>
  <sheetViews>
    <sheetView topLeftCell="A15" zoomScaleNormal="100" workbookViewId="0">
      <selection activeCell="N32" sqref="N32"/>
    </sheetView>
  </sheetViews>
  <sheetFormatPr defaultColWidth="8.7265625" defaultRowHeight="18" x14ac:dyDescent="0.25"/>
  <cols>
    <col min="1" max="5" width="1" style="8" customWidth="1"/>
    <col min="6" max="6" width="14.453125" style="8" customWidth="1"/>
    <col min="7" max="7" width="5.1796875" style="8" customWidth="1"/>
    <col min="8" max="8" width="5.453125" style="8" bestFit="1" customWidth="1"/>
    <col min="9" max="12" width="5.1796875" style="8" customWidth="1"/>
    <col min="13" max="13" width="8.7265625" style="8"/>
    <col min="14" max="16" width="14.36328125" style="8" bestFit="1" customWidth="1"/>
    <col min="17" max="17" width="11.81640625" style="8" bestFit="1" customWidth="1"/>
    <col min="18" max="18" width="12.6328125" style="8" customWidth="1"/>
    <col min="19" max="19" width="11.81640625" style="8" bestFit="1" customWidth="1"/>
    <col min="20" max="20" width="10.81640625" style="8" bestFit="1" customWidth="1"/>
    <col min="21" max="21" width="12.26953125" style="8" bestFit="1" customWidth="1"/>
    <col min="22" max="22" width="9.7265625" style="8" customWidth="1"/>
    <col min="23" max="16384" width="8.7265625" style="8"/>
  </cols>
  <sheetData>
    <row r="1" spans="1:22" s="1" customFormat="1" ht="13.5" x14ac:dyDescent="0.25"/>
    <row r="2" spans="1:22" s="1" customFormat="1" ht="13.5" x14ac:dyDescent="0.25"/>
    <row r="3" spans="1:22" s="1" customFormat="1" ht="13.5" x14ac:dyDescent="0.25"/>
    <row r="4" spans="1:22" s="1" customFormat="1" ht="13.5" x14ac:dyDescent="0.25"/>
    <row r="5" spans="1:22" s="1" customFormat="1" ht="13.5" x14ac:dyDescent="0.25"/>
    <row r="6" spans="1:22" s="1" customFormat="1" ht="13.5" x14ac:dyDescent="0.25"/>
    <row r="7" spans="1:22" s="1" customFormat="1" ht="13.5" x14ac:dyDescent="0.25"/>
    <row r="8" spans="1:22" s="1" customFormat="1" ht="13.5" x14ac:dyDescent="0.25"/>
    <row r="9" spans="1:22" s="1" customFormat="1" ht="13.5" x14ac:dyDescent="0.25"/>
    <row r="10" spans="1:2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22" ht="20.25" x14ac:dyDescent="0.3">
      <c r="A11" s="32" t="str">
        <f ca="1">RIGHT(CELL("filename",A1),LEN(CELL("filename",A1))-FIND("]",CELL("filename",A1)))</f>
        <v>1.1 Output│RFM</v>
      </c>
      <c r="B11" s="31"/>
      <c r="C11" s="31"/>
      <c r="D11" s="31"/>
      <c r="E11" s="31"/>
      <c r="F11" s="31"/>
      <c r="G11" s="16" t="s">
        <v>9</v>
      </c>
      <c r="H11" s="16" t="b">
        <f>ROUND(L24,2)=ROUND(SUM('4.1 Calc│Hist Act ($nom)'!$L$13:$L$1007)/1000000,2)</f>
        <v>1</v>
      </c>
      <c r="I11" s="31"/>
      <c r="K11" s="31"/>
      <c r="M11" s="31"/>
      <c r="N11" s="31"/>
      <c r="O11" s="31"/>
      <c r="P11" s="58"/>
      <c r="Q11" s="58"/>
    </row>
    <row r="12" spans="1:22" s="13" customFormat="1" ht="20.25" x14ac:dyDescent="0.3">
      <c r="A12" s="3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58"/>
      <c r="P12" s="58"/>
    </row>
    <row r="13" spans="1:22" s="13" customFormat="1" ht="20.25" x14ac:dyDescent="0.3">
      <c r="A13" s="32"/>
      <c r="B13" s="31"/>
      <c r="C13" s="31"/>
      <c r="D13" s="31"/>
      <c r="E13" s="31"/>
      <c r="F13" s="5" t="s">
        <v>247</v>
      </c>
      <c r="G13" s="31"/>
      <c r="H13" s="31"/>
      <c r="I13" s="31"/>
      <c r="J13" s="31"/>
      <c r="K13" s="31"/>
      <c r="L13" s="31"/>
      <c r="M13" s="31"/>
      <c r="N13" s="31"/>
      <c r="R13" s="62"/>
      <c r="S13" s="62"/>
    </row>
    <row r="14" spans="1:22" s="13" customFormat="1" ht="20.25" x14ac:dyDescent="0.3">
      <c r="A14" s="32"/>
      <c r="B14" s="31"/>
      <c r="C14" s="31"/>
      <c r="D14" s="31"/>
      <c r="E14" s="31"/>
      <c r="F14" s="52"/>
      <c r="G14" s="52"/>
      <c r="H14" s="52"/>
      <c r="I14" s="52"/>
      <c r="J14" s="52"/>
      <c r="K14" s="52"/>
      <c r="L14" s="52"/>
      <c r="M14" s="52"/>
      <c r="N14" s="62"/>
      <c r="O14" s="62"/>
      <c r="P14" s="62"/>
      <c r="Q14" s="62"/>
      <c r="R14" s="62"/>
      <c r="S14" s="62"/>
      <c r="T14" s="62"/>
      <c r="U14" s="62"/>
      <c r="V14" s="62"/>
    </row>
    <row r="15" spans="1:22" s="10" customFormat="1" x14ac:dyDescent="0.25">
      <c r="A15" s="29"/>
      <c r="B15" s="30"/>
      <c r="C15" s="31"/>
      <c r="D15" s="31"/>
      <c r="E15" s="31"/>
      <c r="F15" s="66" t="s">
        <v>13</v>
      </c>
      <c r="G15" s="65">
        <f>YEAR('3.2 Input│Other'!B14)</f>
        <v>2013</v>
      </c>
      <c r="H15" s="65">
        <f>G15+1</f>
        <v>2014</v>
      </c>
      <c r="I15" s="65">
        <f>H15+1</f>
        <v>2015</v>
      </c>
      <c r="J15" s="65">
        <f>I15+1</f>
        <v>2016</v>
      </c>
      <c r="K15" s="65">
        <f>J15+1</f>
        <v>2017</v>
      </c>
      <c r="L15" s="65" t="s">
        <v>12</v>
      </c>
      <c r="M15" s="30"/>
      <c r="N15" s="62"/>
      <c r="O15" s="62"/>
      <c r="P15" s="62"/>
      <c r="Q15" s="62"/>
      <c r="R15" s="62"/>
      <c r="S15" s="62"/>
      <c r="T15" s="62"/>
      <c r="U15" s="62"/>
      <c r="V15" s="62"/>
    </row>
    <row r="16" spans="1:22" ht="19.5" thickBot="1" x14ac:dyDescent="0.35">
      <c r="A16" s="31"/>
      <c r="B16" s="31"/>
      <c r="C16" s="31"/>
      <c r="D16" s="31"/>
      <c r="E16" s="31"/>
      <c r="F16" s="61" t="s">
        <v>14</v>
      </c>
      <c r="G16" s="60">
        <f>SUMIF('4.1 Calc│Hist Act ($nom)'!$C$13:$C$1001,$F16,'4.1 Calc│Hist Act ($nom)'!G$13:G$1001)/1000000</f>
        <v>4.1116081399999995</v>
      </c>
      <c r="H16" s="60">
        <f>SUMIF('4.1 Calc│Hist Act ($nom)'!$C$13:$C$1001,$F16,'4.1 Calc│Hist Act ($nom)'!H$13:H$1001)/1000000</f>
        <v>85.826054459999995</v>
      </c>
      <c r="I16" s="60">
        <f>SUMIF('4.1 Calc│Hist Act ($nom)'!$C$13:$C$1001,$F16,'4.1 Calc│Hist Act ($nom)'!I$13:I$1001)/1000000</f>
        <v>72.077350691284835</v>
      </c>
      <c r="J16" s="60">
        <f>SUMIF('4.1 Calc│Hist Act ($nom)'!$C$13:$C$1001,$F16,'4.1 Calc│Hist Act ($nom)'!J$13:J$1001)/1000000</f>
        <v>93.252585488861541</v>
      </c>
      <c r="K16" s="60">
        <f>SUMIF('4.1 Calc│Hist Act ($nom)'!$C$13:$C$1001,$F16,'4.1 Calc│Hist Act ($nom)'!K$13:K$1001)/1000000</f>
        <v>43.273099490152894</v>
      </c>
      <c r="L16" s="60">
        <f t="shared" ref="L16:L24" si="0">SUM(G16:K16)</f>
        <v>298.54069827029929</v>
      </c>
      <c r="M16" s="52"/>
      <c r="N16" s="48"/>
      <c r="O16" s="62"/>
      <c r="P16" s="62"/>
      <c r="Q16" s="62"/>
      <c r="R16" s="62"/>
      <c r="S16" s="62"/>
      <c r="T16" s="62"/>
      <c r="U16" s="62"/>
      <c r="V16" s="62"/>
    </row>
    <row r="17" spans="1:22" ht="19.5" thickBot="1" x14ac:dyDescent="0.35">
      <c r="A17" s="31"/>
      <c r="B17" s="31"/>
      <c r="C17" s="31"/>
      <c r="D17" s="31"/>
      <c r="E17" s="31"/>
      <c r="F17" s="61" t="s">
        <v>15</v>
      </c>
      <c r="G17" s="60">
        <f>SUMIF('4.1 Calc│Hist Act ($nom)'!$C$13:$C$1001,$F17,'4.1 Calc│Hist Act ($nom)'!G$13:G$1001)/1000000</f>
        <v>8.4012452599999978</v>
      </c>
      <c r="H17" s="60">
        <f>SUMIF('4.1 Calc│Hist Act ($nom)'!$C$13:$C$1001,$F17,'4.1 Calc│Hist Act ($nom)'!H$13:H$1001)/1000000</f>
        <v>27.798434779999997</v>
      </c>
      <c r="I17" s="60">
        <f>SUMIF('4.1 Calc│Hist Act ($nom)'!$C$13:$C$1001,$F17,'4.1 Calc│Hist Act ($nom)'!I$13:I$1001)/1000000</f>
        <v>7.7656691999999987</v>
      </c>
      <c r="J17" s="60">
        <f>SUMIF('4.1 Calc│Hist Act ($nom)'!$C$13:$C$1001,$F17,'4.1 Calc│Hist Act ($nom)'!J$13:J$1001)/1000000</f>
        <v>6.3170084000000006</v>
      </c>
      <c r="K17" s="60">
        <f>SUMIF('4.1 Calc│Hist Act ($nom)'!$C$13:$C$1001,$F17,'4.1 Calc│Hist Act ($nom)'!K$13:K$1001)/1000000</f>
        <v>0.96499999999999997</v>
      </c>
      <c r="L17" s="60">
        <f t="shared" si="0"/>
        <v>51.247357639999997</v>
      </c>
      <c r="M17" s="52"/>
      <c r="N17" s="48"/>
      <c r="O17" s="62"/>
      <c r="P17" s="62"/>
      <c r="Q17" s="62"/>
      <c r="R17" s="62"/>
      <c r="S17" s="62"/>
      <c r="T17" s="62"/>
      <c r="U17" s="62"/>
      <c r="V17" s="62"/>
    </row>
    <row r="18" spans="1:22" ht="19.5" thickBot="1" x14ac:dyDescent="0.35">
      <c r="A18" s="31"/>
      <c r="B18" s="31"/>
      <c r="C18" s="31"/>
      <c r="D18" s="31"/>
      <c r="E18" s="31"/>
      <c r="F18" s="61" t="s">
        <v>51</v>
      </c>
      <c r="G18" s="60">
        <f>SUMIF('4.1 Calc│Hist Act ($nom)'!$C$13:$C$1001,$F18,'4.1 Calc│Hist Act ($nom)'!G$13:G$1001)/1000000</f>
        <v>1.1037303900000002</v>
      </c>
      <c r="H18" s="60">
        <f>SUMIF('4.1 Calc│Hist Act ($nom)'!$C$13:$C$1001,$F18,'4.1 Calc│Hist Act ($nom)'!H$13:H$1001)/1000000</f>
        <v>5.1063915600000005</v>
      </c>
      <c r="I18" s="60">
        <f>SUMIF('4.1 Calc│Hist Act ($nom)'!$C$13:$C$1001,$F18,'4.1 Calc│Hist Act ($nom)'!I$13:I$1001)/1000000</f>
        <v>8.3757912600000015</v>
      </c>
      <c r="J18" s="60">
        <f>SUMIF('4.1 Calc│Hist Act ($nom)'!$C$13:$C$1001,$F18,'4.1 Calc│Hist Act ($nom)'!J$13:J$1001)/1000000</f>
        <v>1.5030263800000003</v>
      </c>
      <c r="K18" s="60">
        <f>SUMIF('4.1 Calc│Hist Act ($nom)'!$C$13:$C$1001,$F18,'4.1 Calc│Hist Act ($nom)'!K$13:K$1001)/1000000</f>
        <v>2.8909455799999999</v>
      </c>
      <c r="L18" s="60">
        <f t="shared" si="0"/>
        <v>18.979885170000003</v>
      </c>
      <c r="M18" s="52"/>
      <c r="N18" s="48"/>
      <c r="O18" s="88"/>
      <c r="P18" s="88"/>
      <c r="Q18" s="88"/>
      <c r="R18" s="88"/>
      <c r="S18" s="88"/>
      <c r="T18" s="62"/>
      <c r="U18" s="62"/>
      <c r="V18" s="62"/>
    </row>
    <row r="19" spans="1:22" ht="19.5" thickBot="1" x14ac:dyDescent="0.35">
      <c r="A19" s="31"/>
      <c r="B19" s="31"/>
      <c r="C19" s="31"/>
      <c r="D19" s="31"/>
      <c r="E19" s="31"/>
      <c r="F19" s="61" t="s">
        <v>16</v>
      </c>
      <c r="G19" s="60">
        <f>SUMIF('4.1 Calc│Hist Act ($nom)'!$C$13:$C$1001,$F19,'4.1 Calc│Hist Act ($nom)'!G$13:G$1001)/1000000</f>
        <v>0</v>
      </c>
      <c r="H19" s="60">
        <f>SUMIF('4.1 Calc│Hist Act ($nom)'!$C$13:$C$1001,$F19,'4.1 Calc│Hist Act ($nom)'!H$13:H$1001)/1000000</f>
        <v>0</v>
      </c>
      <c r="I19" s="60">
        <f>SUMIF('4.1 Calc│Hist Act ($nom)'!$C$13:$C$1001,$F19,'4.1 Calc│Hist Act ($nom)'!I$13:I$1001)/1000000</f>
        <v>0</v>
      </c>
      <c r="J19" s="60">
        <f>SUMIF('4.1 Calc│Hist Act ($nom)'!$C$13:$C$1001,$F19,'4.1 Calc│Hist Act ($nom)'!J$13:J$1001)/1000000</f>
        <v>0</v>
      </c>
      <c r="K19" s="60">
        <f>SUMIF('4.1 Calc│Hist Act ($nom)'!$C$13:$C$1001,$F19,'4.1 Calc│Hist Act ($nom)'!K$13:K$1001)/1000000</f>
        <v>0</v>
      </c>
      <c r="L19" s="60">
        <f t="shared" si="0"/>
        <v>0</v>
      </c>
      <c r="M19" s="52"/>
      <c r="N19" s="48"/>
      <c r="O19" s="48"/>
      <c r="P19" s="48"/>
      <c r="Q19" s="48"/>
      <c r="R19" s="62"/>
      <c r="S19" s="62"/>
      <c r="T19" s="62"/>
      <c r="U19" s="62"/>
      <c r="V19" s="62"/>
    </row>
    <row r="20" spans="1:22" ht="19.5" thickBot="1" x14ac:dyDescent="0.35">
      <c r="A20" s="31"/>
      <c r="B20" s="31"/>
      <c r="C20" s="31"/>
      <c r="D20" s="31"/>
      <c r="E20" s="31"/>
      <c r="F20" s="61" t="s">
        <v>17</v>
      </c>
      <c r="G20" s="60">
        <f>SUMIF('4.1 Calc│Hist Act ($nom)'!$C$13:$C$1001,$F20,'4.1 Calc│Hist Act ($nom)'!G$13:G$1001)/1000000</f>
        <v>0</v>
      </c>
      <c r="H20" s="60">
        <f>SUMIF('4.1 Calc│Hist Act ($nom)'!$C$13:$C$1001,$F20,'4.1 Calc│Hist Act ($nom)'!H$13:H$1001)/1000000</f>
        <v>9.1009779999999998E-2</v>
      </c>
      <c r="I20" s="60">
        <f>SUMIF('4.1 Calc│Hist Act ($nom)'!$C$13:$C$1001,$F20,'4.1 Calc│Hist Act ($nom)'!I$13:I$1001)/1000000</f>
        <v>0.28584741000000002</v>
      </c>
      <c r="J20" s="60">
        <f>SUMIF('4.1 Calc│Hist Act ($nom)'!$C$13:$C$1001,$F20,'4.1 Calc│Hist Act ($nom)'!J$13:J$1001)/1000000</f>
        <v>0.3509485</v>
      </c>
      <c r="K20" s="60">
        <f>SUMIF('4.1 Calc│Hist Act ($nom)'!$C$13:$C$1001,$F20,'4.1 Calc│Hist Act ($nom)'!K$13:K$1001)/1000000</f>
        <v>0.05</v>
      </c>
      <c r="L20" s="60">
        <f t="shared" si="0"/>
        <v>0.77780569000000011</v>
      </c>
      <c r="M20" s="52"/>
      <c r="N20" s="48"/>
      <c r="O20" s="48"/>
      <c r="P20" s="48"/>
      <c r="Q20" s="48"/>
      <c r="R20" s="48"/>
      <c r="S20" s="62"/>
      <c r="T20" s="62"/>
      <c r="U20" s="62"/>
      <c r="V20" s="62"/>
    </row>
    <row r="21" spans="1:22" ht="19.5" thickBot="1" x14ac:dyDescent="0.35">
      <c r="A21" s="31"/>
      <c r="B21" s="31"/>
      <c r="C21" s="31"/>
      <c r="D21" s="31"/>
      <c r="E21" s="31"/>
      <c r="F21" s="61" t="s">
        <v>18</v>
      </c>
      <c r="G21" s="60">
        <f>SUMIF('4.1 Calc│Hist Act ($nom)'!$C$13:$C$1001,$F21,'4.1 Calc│Hist Act ($nom)'!G$13:G$1001)/1000000</f>
        <v>1.9333039123409448</v>
      </c>
      <c r="H21" s="60">
        <f>SUMIF('4.1 Calc│Hist Act ($nom)'!$C$13:$C$1001,$F21,'4.1 Calc│Hist Act ($nom)'!H$13:H$1001)/1000000</f>
        <v>5.125968723061292</v>
      </c>
      <c r="I21" s="60">
        <f>SUMIF('4.1 Calc│Hist Act ($nom)'!$C$13:$C$1001,$F21,'4.1 Calc│Hist Act ($nom)'!I$13:I$1001)/1000000</f>
        <v>5.0020928033122525</v>
      </c>
      <c r="J21" s="60">
        <f>SUMIF('4.1 Calc│Hist Act ($nom)'!$C$13:$C$1001,$F21,'4.1 Calc│Hist Act ($nom)'!J$13:J$1001)/1000000</f>
        <v>3.5331357894860154</v>
      </c>
      <c r="K21" s="60">
        <f>SUMIF('4.1 Calc│Hist Act ($nom)'!$C$13:$C$1001,$F21,'4.1 Calc│Hist Act ($nom)'!K$13:K$1001)/1000000</f>
        <v>11.231139978892971</v>
      </c>
      <c r="L21" s="60">
        <f t="shared" si="0"/>
        <v>26.825641207093476</v>
      </c>
      <c r="M21" s="52"/>
      <c r="N21" s="48"/>
      <c r="O21" s="48"/>
      <c r="P21" s="48"/>
      <c r="Q21" s="48"/>
      <c r="R21" s="62"/>
      <c r="S21" s="62"/>
      <c r="T21" s="58"/>
      <c r="U21" s="62"/>
      <c r="V21" s="62"/>
    </row>
    <row r="22" spans="1:22" ht="19.5" thickBot="1" x14ac:dyDescent="0.35">
      <c r="A22" s="31"/>
      <c r="B22" s="31"/>
      <c r="C22" s="31"/>
      <c r="D22" s="31"/>
      <c r="E22" s="31"/>
      <c r="F22" s="61" t="s">
        <v>50</v>
      </c>
      <c r="G22" s="60">
        <f>SUMIF('4.1 Calc│Hist Act ($nom)'!$C$13:$C$1001,$F22,'4.1 Calc│Hist Act ($nom)'!G$13:G$1001)/1000000</f>
        <v>4.6301797009999993E-2</v>
      </c>
      <c r="H22" s="60">
        <f>SUMIF('4.1 Calc│Hist Act ($nom)'!$C$13:$C$1001,$F22,'4.1 Calc│Hist Act ($nom)'!H$13:H$1001)/1000000</f>
        <v>0.22733540711</v>
      </c>
      <c r="I22" s="60">
        <f>SUMIF('4.1 Calc│Hist Act ($nom)'!$C$13:$C$1001,$F22,'4.1 Calc│Hist Act ($nom)'!I$13:I$1001)/1000000</f>
        <v>1.0204115169600001</v>
      </c>
      <c r="J22" s="60">
        <f>SUMIF('4.1 Calc│Hist Act ($nom)'!$C$13:$C$1001,$F22,'4.1 Calc│Hist Act ($nom)'!J$13:J$1001)/1000000</f>
        <v>5.6882385049999998E-2</v>
      </c>
      <c r="K22" s="60">
        <f>SUMIF('4.1 Calc│Hist Act ($nom)'!$C$13:$C$1001,$F22,'4.1 Calc│Hist Act ($nom)'!K$13:K$1001)/1000000</f>
        <v>4.7050000000000002E-2</v>
      </c>
      <c r="L22" s="60">
        <f t="shared" si="0"/>
        <v>1.39798110613</v>
      </c>
      <c r="M22" s="52"/>
      <c r="N22" s="48"/>
      <c r="O22" s="48"/>
      <c r="P22" s="48"/>
      <c r="Q22" s="48"/>
      <c r="R22" s="62"/>
      <c r="S22" s="62"/>
      <c r="T22" s="62"/>
      <c r="U22" s="62"/>
      <c r="V22" s="62"/>
    </row>
    <row r="23" spans="1:22" ht="19.5" thickBot="1" x14ac:dyDescent="0.35">
      <c r="A23" s="31"/>
      <c r="B23" s="31"/>
      <c r="C23" s="31"/>
      <c r="D23" s="31"/>
      <c r="E23" s="31"/>
      <c r="F23" s="61" t="str">
        <f>'3.2 Input│Other'!A51</f>
        <v>General Land</v>
      </c>
      <c r="G23" s="60">
        <f>SUMIF('4.1 Calc│Hist Act ($nom)'!$C$13:$C$1001,$F23,'4.1 Calc│Hist Act ($nom)'!G$13:G$1001)/1000000</f>
        <v>0</v>
      </c>
      <c r="H23" s="60">
        <f>SUMIF('4.1 Calc│Hist Act ($nom)'!$C$13:$C$1001,$F23,'4.1 Calc│Hist Act ($nom)'!H$13:H$1001)/1000000</f>
        <v>0</v>
      </c>
      <c r="I23" s="60">
        <f>SUMIF('4.1 Calc│Hist Act ($nom)'!$C$13:$C$1001,$F23,'4.1 Calc│Hist Act ($nom)'!I$13:I$1001)/1000000</f>
        <v>0</v>
      </c>
      <c r="J23" s="60">
        <f>SUMIF('4.1 Calc│Hist Act ($nom)'!$C$13:$C$1001,$F23,'4.1 Calc│Hist Act ($nom)'!J$13:J$1001)/1000000</f>
        <v>0</v>
      </c>
      <c r="K23" s="60">
        <f>SUMIF('4.1 Calc│Hist Act ($nom)'!$C$13:$C$1001,$F23,'4.1 Calc│Hist Act ($nom)'!K$13:K$1001)/1000000</f>
        <v>0</v>
      </c>
      <c r="L23" s="60">
        <f t="shared" si="0"/>
        <v>0</v>
      </c>
      <c r="M23" s="52"/>
      <c r="N23" s="48"/>
      <c r="O23" s="48"/>
      <c r="P23" s="48"/>
      <c r="Q23" s="48"/>
      <c r="R23" s="62"/>
      <c r="S23" s="62"/>
      <c r="T23" s="62"/>
      <c r="U23" s="62"/>
      <c r="V23" s="62"/>
    </row>
    <row r="24" spans="1:22" ht="19.5" thickBot="1" x14ac:dyDescent="0.35">
      <c r="A24" s="31"/>
      <c r="B24" s="31"/>
      <c r="C24" s="31"/>
      <c r="D24" s="31"/>
      <c r="E24" s="31"/>
      <c r="F24" s="61" t="s">
        <v>12</v>
      </c>
      <c r="G24" s="60">
        <f>SUM(G16:G23)</f>
        <v>15.596189499350944</v>
      </c>
      <c r="H24" s="60">
        <f>SUM(H16:H23)</f>
        <v>124.17519471017128</v>
      </c>
      <c r="I24" s="60">
        <f>SUM(I16:I23)</f>
        <v>94.527162881557089</v>
      </c>
      <c r="J24" s="60">
        <f>SUM(J16:J23)</f>
        <v>105.01358694339756</v>
      </c>
      <c r="K24" s="60">
        <f>SUM(K16:K23)</f>
        <v>58.457235049045863</v>
      </c>
      <c r="L24" s="60">
        <f t="shared" si="0"/>
        <v>397.76936908352275</v>
      </c>
      <c r="M24" s="52"/>
      <c r="N24" s="48"/>
      <c r="O24" s="48"/>
      <c r="P24" s="48"/>
      <c r="Q24" s="48"/>
      <c r="R24" s="62"/>
      <c r="S24" s="62"/>
      <c r="T24" s="62"/>
      <c r="U24" s="62"/>
      <c r="V24" s="62"/>
    </row>
    <row r="25" spans="1:22" x14ac:dyDescent="0.25">
      <c r="A25" s="31"/>
      <c r="B25" s="31"/>
      <c r="C25" s="31"/>
      <c r="D25" s="31"/>
      <c r="E25" s="31"/>
      <c r="F25" s="52"/>
      <c r="H25" s="52"/>
      <c r="I25" s="52"/>
      <c r="J25" s="52"/>
      <c r="K25" s="52"/>
      <c r="L25" s="52"/>
      <c r="M25" s="52"/>
      <c r="N25" s="48"/>
      <c r="O25" s="48"/>
      <c r="P25" s="48"/>
      <c r="Q25" s="48"/>
      <c r="R25" s="62"/>
      <c r="S25" s="62"/>
      <c r="T25" s="62"/>
      <c r="U25" s="62"/>
      <c r="V25" s="62"/>
    </row>
    <row r="26" spans="1:22" ht="20.25" x14ac:dyDescent="0.3">
      <c r="A26" s="52"/>
      <c r="B26" s="52"/>
      <c r="C26" s="52"/>
      <c r="D26" s="52"/>
      <c r="E26" s="52"/>
      <c r="F26" s="5" t="s">
        <v>340</v>
      </c>
      <c r="G26" s="52"/>
      <c r="H26" s="52"/>
      <c r="I26" s="52"/>
      <c r="J26" s="52"/>
      <c r="K26" s="52"/>
      <c r="L26" s="52"/>
      <c r="M26" s="52"/>
      <c r="N26" s="52"/>
      <c r="R26" s="62"/>
      <c r="S26" s="62"/>
      <c r="T26" s="62"/>
      <c r="U26" s="62"/>
      <c r="V26" s="6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R27" s="62"/>
      <c r="S27" s="62"/>
      <c r="T27" s="62"/>
      <c r="U27" s="62"/>
      <c r="V27" s="62"/>
    </row>
    <row r="28" spans="1:22" x14ac:dyDescent="0.25">
      <c r="A28" s="52"/>
      <c r="B28" s="52"/>
      <c r="C28" s="52"/>
      <c r="D28" s="52"/>
      <c r="E28" s="52"/>
      <c r="F28" s="66" t="s">
        <v>13</v>
      </c>
      <c r="G28" s="65">
        <f>G15</f>
        <v>2013</v>
      </c>
      <c r="H28" s="65">
        <f>G28+1</f>
        <v>2014</v>
      </c>
      <c r="I28" s="65">
        <f>H28+1</f>
        <v>2015</v>
      </c>
      <c r="J28" s="65">
        <f>I28+1</f>
        <v>2016</v>
      </c>
      <c r="K28" s="65">
        <f>J28+1</f>
        <v>2017</v>
      </c>
      <c r="L28" s="65" t="s">
        <v>12</v>
      </c>
      <c r="M28" s="52"/>
      <c r="N28" s="52"/>
    </row>
    <row r="29" spans="1:22" ht="19.5" thickBot="1" x14ac:dyDescent="0.35">
      <c r="A29" s="52"/>
      <c r="B29" s="52"/>
      <c r="C29" s="52"/>
      <c r="D29" s="52"/>
      <c r="E29" s="52"/>
      <c r="F29" s="61" t="str">
        <f>F16</f>
        <v>Pipelines</v>
      </c>
      <c r="G29" s="60">
        <f>SUMIF('4.1 Calc│Hist Act ($nom)'!$C$13:$C$1001,$F16,'4.1 Calc│Hist Act ($nom)'!G$13:G$1001)/1000000</f>
        <v>4.1116081399999995</v>
      </c>
      <c r="H29" s="60">
        <f>SUMIF('4.1 Calc│Hist Act ($nom)'!$C$13:$C$1001,$F16,'4.1 Calc│Hist Act ($nom)'!H$13:H$1001)/1000000</f>
        <v>85.826054459999995</v>
      </c>
      <c r="I29" s="60">
        <f>SUMIF('4.1 Calc│Hist Act ($nom)'!$C$13:$C$1001,$F16,'4.1 Calc│Hist Act ($nom)'!I$13:I$1001)/1000000</f>
        <v>72.077350691284835</v>
      </c>
      <c r="J29" s="60">
        <f>SUMIF('4.1 Calc│Hist Act ($nom)'!$C$13:$C$1001,$F16,'4.1 Calc│Hist Act ($nom)'!J$13:J$1001)/1000000</f>
        <v>93.252585488861541</v>
      </c>
      <c r="K29" s="99">
        <f>SUMIF('4.1 Calc│Hist Act ($nom)'!$C$13:$C$1001,$F16,'4.1 Calc│Hist Act ($nom)'!K$13:K$1001)/1000000-'4.1 Calc│Hist Act ($nom)'!K15/1000000</f>
        <v>43.273099490152894</v>
      </c>
      <c r="L29" s="60">
        <f t="shared" ref="L29:L37" si="1">SUM(G29:K29)</f>
        <v>298.54069827029929</v>
      </c>
      <c r="M29" s="52"/>
      <c r="N29" s="52"/>
    </row>
    <row r="30" spans="1:22" ht="19.5" thickBot="1" x14ac:dyDescent="0.35">
      <c r="A30" s="52"/>
      <c r="B30" s="52"/>
      <c r="C30" s="52"/>
      <c r="D30" s="52"/>
      <c r="E30" s="52"/>
      <c r="F30" s="61" t="str">
        <f t="shared" ref="F30:F36" si="2">F17</f>
        <v>Compressors</v>
      </c>
      <c r="G30" s="60">
        <f>SUMIF('4.1 Calc│Hist Act ($nom)'!$C$13:$C$1001,$F17,'4.1 Calc│Hist Act ($nom)'!G$13:G$1001)/1000000</f>
        <v>8.4012452599999978</v>
      </c>
      <c r="H30" s="60">
        <f>SUMIF('4.1 Calc│Hist Act ($nom)'!$C$13:$C$1001,$F17,'4.1 Calc│Hist Act ($nom)'!H$13:H$1001)/1000000</f>
        <v>27.798434779999997</v>
      </c>
      <c r="I30" s="60">
        <f>SUMIF('4.1 Calc│Hist Act ($nom)'!$C$13:$C$1001,$F17,'4.1 Calc│Hist Act ($nom)'!I$13:I$1001)/1000000</f>
        <v>7.7656691999999987</v>
      </c>
      <c r="J30" s="60">
        <f>SUMIF('4.1 Calc│Hist Act ($nom)'!$C$13:$C$1001,$F17,'4.1 Calc│Hist Act ($nom)'!J$13:J$1001)/1000000</f>
        <v>6.3170084000000006</v>
      </c>
      <c r="K30" s="60">
        <f>SUMIF('4.1 Calc│Hist Act ($nom)'!$C$13:$C$1001,$F17,'4.1 Calc│Hist Act ($nom)'!K$13:K$1001)/1000000</f>
        <v>0.96499999999999997</v>
      </c>
      <c r="L30" s="60">
        <f t="shared" si="1"/>
        <v>51.247357639999997</v>
      </c>
      <c r="M30" s="52"/>
      <c r="N30" s="52"/>
    </row>
    <row r="31" spans="1:22" ht="19.5" thickBot="1" x14ac:dyDescent="0.35">
      <c r="A31" s="52"/>
      <c r="B31" s="52"/>
      <c r="C31" s="52"/>
      <c r="D31" s="52"/>
      <c r="E31" s="52"/>
      <c r="F31" s="61" t="str">
        <f t="shared" si="2"/>
        <v>City Gates &amp; Field Regs</v>
      </c>
      <c r="G31" s="60">
        <f>SUMIF('4.1 Calc│Hist Act ($nom)'!$C$13:$C$1001,$F18,'4.1 Calc│Hist Act ($nom)'!G$13:G$1001)/1000000</f>
        <v>1.1037303900000002</v>
      </c>
      <c r="H31" s="60">
        <f>SUMIF('4.1 Calc│Hist Act ($nom)'!$C$13:$C$1001,$F18,'4.1 Calc│Hist Act ($nom)'!H$13:H$1001)/1000000</f>
        <v>5.1063915600000005</v>
      </c>
      <c r="I31" s="60">
        <f>SUMIF('4.1 Calc│Hist Act ($nom)'!$C$13:$C$1001,$F18,'4.1 Calc│Hist Act ($nom)'!I$13:I$1001)/1000000</f>
        <v>8.3757912600000015</v>
      </c>
      <c r="J31" s="60">
        <f>SUMIF('4.1 Calc│Hist Act ($nom)'!$C$13:$C$1001,$F18,'4.1 Calc│Hist Act ($nom)'!J$13:J$1001)/1000000</f>
        <v>1.5030263800000003</v>
      </c>
      <c r="K31" s="60">
        <f>SUMIF('4.1 Calc│Hist Act ($nom)'!$C$13:$C$1001,$F18,'4.1 Calc│Hist Act ($nom)'!K$13:K$1001)/1000000</f>
        <v>2.8909455799999999</v>
      </c>
      <c r="L31" s="60">
        <f t="shared" si="1"/>
        <v>18.979885170000003</v>
      </c>
      <c r="M31" s="52"/>
      <c r="N31" s="52"/>
    </row>
    <row r="32" spans="1:22" ht="19.5" thickBot="1" x14ac:dyDescent="0.35">
      <c r="A32" s="52"/>
      <c r="B32" s="52"/>
      <c r="C32" s="52"/>
      <c r="D32" s="52"/>
      <c r="E32" s="52"/>
      <c r="F32" s="61" t="str">
        <f t="shared" si="2"/>
        <v>Odourant Plants</v>
      </c>
      <c r="G32" s="60">
        <f>SUMIF('4.1 Calc│Hist Act ($nom)'!$C$13:$C$1001,$F19,'4.1 Calc│Hist Act ($nom)'!G$13:G$1001)/1000000</f>
        <v>0</v>
      </c>
      <c r="H32" s="60">
        <f>SUMIF('4.1 Calc│Hist Act ($nom)'!$C$13:$C$1001,$F19,'4.1 Calc│Hist Act ($nom)'!H$13:H$1001)/1000000</f>
        <v>0</v>
      </c>
      <c r="I32" s="60">
        <f>SUMIF('4.1 Calc│Hist Act ($nom)'!$C$13:$C$1001,$F19,'4.1 Calc│Hist Act ($nom)'!I$13:I$1001)/1000000</f>
        <v>0</v>
      </c>
      <c r="J32" s="60">
        <f>SUMIF('4.1 Calc│Hist Act ($nom)'!$C$13:$C$1001,$F19,'4.1 Calc│Hist Act ($nom)'!J$13:J$1001)/1000000</f>
        <v>0</v>
      </c>
      <c r="K32" s="60">
        <f>SUMIF('4.1 Calc│Hist Act ($nom)'!$C$13:$C$1001,$F19,'4.1 Calc│Hist Act ($nom)'!K$13:K$1001)/1000000</f>
        <v>0</v>
      </c>
      <c r="L32" s="60">
        <f t="shared" si="1"/>
        <v>0</v>
      </c>
      <c r="M32" s="52"/>
      <c r="N32" s="52"/>
    </row>
    <row r="33" spans="1:14" ht="19.5" thickBot="1" x14ac:dyDescent="0.35">
      <c r="A33" s="52"/>
      <c r="B33" s="52"/>
      <c r="C33" s="52"/>
      <c r="D33" s="52"/>
      <c r="E33" s="52"/>
      <c r="F33" s="61" t="str">
        <f t="shared" si="2"/>
        <v>Gas Quality</v>
      </c>
      <c r="G33" s="60">
        <f>SUMIF('4.1 Calc│Hist Act ($nom)'!$C$13:$C$1001,$F20,'4.1 Calc│Hist Act ($nom)'!G$13:G$1001)/1000000</f>
        <v>0</v>
      </c>
      <c r="H33" s="60">
        <f>SUMIF('4.1 Calc│Hist Act ($nom)'!$C$13:$C$1001,$F20,'4.1 Calc│Hist Act ($nom)'!H$13:H$1001)/1000000</f>
        <v>9.1009779999999998E-2</v>
      </c>
      <c r="I33" s="60">
        <f>SUMIF('4.1 Calc│Hist Act ($nom)'!$C$13:$C$1001,$F20,'4.1 Calc│Hist Act ($nom)'!I$13:I$1001)/1000000</f>
        <v>0.28584741000000002</v>
      </c>
      <c r="J33" s="60">
        <f>SUMIF('4.1 Calc│Hist Act ($nom)'!$C$13:$C$1001,$F20,'4.1 Calc│Hist Act ($nom)'!J$13:J$1001)/1000000</f>
        <v>0.3509485</v>
      </c>
      <c r="K33" s="60">
        <f>SUMIF('4.1 Calc│Hist Act ($nom)'!$C$13:$C$1001,$F20,'4.1 Calc│Hist Act ($nom)'!K$13:K$1001)/1000000</f>
        <v>0.05</v>
      </c>
      <c r="L33" s="60">
        <f t="shared" si="1"/>
        <v>0.77780569000000011</v>
      </c>
      <c r="M33" s="52"/>
      <c r="N33" s="52"/>
    </row>
    <row r="34" spans="1:14" ht="19.5" thickBot="1" x14ac:dyDescent="0.35">
      <c r="A34" s="52"/>
      <c r="B34" s="52"/>
      <c r="C34" s="52"/>
      <c r="D34" s="52"/>
      <c r="E34" s="52"/>
      <c r="F34" s="61" t="str">
        <f t="shared" si="2"/>
        <v>Other</v>
      </c>
      <c r="G34" s="60">
        <f>SUMIF('4.1 Calc│Hist Act ($nom)'!$C$13:$C$1001,$F21,'4.1 Calc│Hist Act ($nom)'!G$13:G$1001)/1000000</f>
        <v>1.9333039123409448</v>
      </c>
      <c r="H34" s="60">
        <f>SUMIF('4.1 Calc│Hist Act ($nom)'!$C$13:$C$1001,$F21,'4.1 Calc│Hist Act ($nom)'!H$13:H$1001)/1000000</f>
        <v>5.125968723061292</v>
      </c>
      <c r="I34" s="60">
        <f>SUMIF('4.1 Calc│Hist Act ($nom)'!$C$13:$C$1001,$F21,'4.1 Calc│Hist Act ($nom)'!I$13:I$1001)/1000000</f>
        <v>5.0020928033122525</v>
      </c>
      <c r="J34" s="60">
        <f>SUMIF('4.1 Calc│Hist Act ($nom)'!$C$13:$C$1001,$F21,'4.1 Calc│Hist Act ($nom)'!J$13:J$1001)/1000000</f>
        <v>3.5331357894860154</v>
      </c>
      <c r="K34" s="99">
        <f>SUMIF('4.1 Calc│Hist Act ($nom)'!$C$13:$C$1001,$F21,'4.1 Calc│Hist Act ($nom)'!K$13:K$1001)/1000000-SUM('5.6 Calc│As Commissioned'!G124:G128)</f>
        <v>10.032076758892972</v>
      </c>
      <c r="L34" s="60">
        <f t="shared" si="1"/>
        <v>25.626577987093476</v>
      </c>
      <c r="M34" s="52"/>
      <c r="N34" s="52"/>
    </row>
    <row r="35" spans="1:14" ht="19.5" thickBot="1" x14ac:dyDescent="0.35">
      <c r="A35" s="52"/>
      <c r="B35" s="52"/>
      <c r="C35" s="52"/>
      <c r="D35" s="52"/>
      <c r="E35" s="52"/>
      <c r="F35" s="61" t="str">
        <f t="shared" si="2"/>
        <v>Buildings</v>
      </c>
      <c r="G35" s="60">
        <f>SUMIF('4.1 Calc│Hist Act ($nom)'!$C$13:$C$1001,$F22,'4.1 Calc│Hist Act ($nom)'!G$13:G$1001)/1000000</f>
        <v>4.6301797009999993E-2</v>
      </c>
      <c r="H35" s="60">
        <f>SUMIF('4.1 Calc│Hist Act ($nom)'!$C$13:$C$1001,$F22,'4.1 Calc│Hist Act ($nom)'!H$13:H$1001)/1000000</f>
        <v>0.22733540711</v>
      </c>
      <c r="I35" s="60">
        <f>SUMIF('4.1 Calc│Hist Act ($nom)'!$C$13:$C$1001,$F22,'4.1 Calc│Hist Act ($nom)'!I$13:I$1001)/1000000</f>
        <v>1.0204115169600001</v>
      </c>
      <c r="J35" s="60">
        <f>SUMIF('4.1 Calc│Hist Act ($nom)'!$C$13:$C$1001,$F22,'4.1 Calc│Hist Act ($nom)'!J$13:J$1001)/1000000</f>
        <v>5.6882385049999998E-2</v>
      </c>
      <c r="K35" s="60">
        <f>SUMIF('4.1 Calc│Hist Act ($nom)'!$C$13:$C$1001,$F22,'4.1 Calc│Hist Act ($nom)'!K$13:K$1001)/1000000</f>
        <v>4.7050000000000002E-2</v>
      </c>
      <c r="L35" s="60">
        <f t="shared" si="1"/>
        <v>1.39798110613</v>
      </c>
      <c r="M35" s="52"/>
      <c r="N35" s="52"/>
    </row>
    <row r="36" spans="1:14" ht="19.5" thickBot="1" x14ac:dyDescent="0.35">
      <c r="A36" s="52"/>
      <c r="B36" s="52"/>
      <c r="C36" s="52"/>
      <c r="D36" s="52"/>
      <c r="E36" s="52"/>
      <c r="F36" s="61" t="str">
        <f t="shared" si="2"/>
        <v>General Land</v>
      </c>
      <c r="G36" s="60">
        <f>SUMIF('4.1 Calc│Hist Act ($nom)'!$C$13:$C$1001,$F23,'4.1 Calc│Hist Act ($nom)'!G$13:G$1001)/1000000</f>
        <v>0</v>
      </c>
      <c r="H36" s="60">
        <f>SUMIF('4.1 Calc│Hist Act ($nom)'!$C$13:$C$1001,$F23,'4.1 Calc│Hist Act ($nom)'!H$13:H$1001)/1000000</f>
        <v>0</v>
      </c>
      <c r="I36" s="60">
        <f>SUMIF('4.1 Calc│Hist Act ($nom)'!$C$13:$C$1001,$F23,'4.1 Calc│Hist Act ($nom)'!I$13:I$1001)/1000000</f>
        <v>0</v>
      </c>
      <c r="J36" s="60">
        <f>SUMIF('4.1 Calc│Hist Act ($nom)'!$C$13:$C$1001,$F23,'4.1 Calc│Hist Act ($nom)'!J$13:J$1001)/1000000</f>
        <v>0</v>
      </c>
      <c r="K36" s="60">
        <f>SUMIF('4.1 Calc│Hist Act ($nom)'!$C$13:$C$1001,$F23,'4.1 Calc│Hist Act ($nom)'!K$13:K$1001)/1000000</f>
        <v>0</v>
      </c>
      <c r="L36" s="60">
        <f t="shared" si="1"/>
        <v>0</v>
      </c>
      <c r="M36" s="52"/>
      <c r="N36" s="52"/>
    </row>
    <row r="37" spans="1:14" ht="19.5" thickBot="1" x14ac:dyDescent="0.35">
      <c r="A37" s="52"/>
      <c r="B37" s="52"/>
      <c r="C37" s="52"/>
      <c r="D37" s="52"/>
      <c r="E37" s="52"/>
      <c r="F37" s="61" t="s">
        <v>12</v>
      </c>
      <c r="G37" s="60">
        <f>SUM(G29:G36)</f>
        <v>15.596189499350944</v>
      </c>
      <c r="H37" s="60">
        <f>SUM(H29:H36)</f>
        <v>124.17519471017128</v>
      </c>
      <c r="I37" s="60">
        <f>SUM(I29:I36)</f>
        <v>94.527162881557089</v>
      </c>
      <c r="J37" s="60">
        <f>SUM(J29:J36)</f>
        <v>105.01358694339756</v>
      </c>
      <c r="K37" s="60">
        <f>SUM(K29:K36)</f>
        <v>57.258171829045864</v>
      </c>
      <c r="L37" s="60">
        <f t="shared" si="1"/>
        <v>396.57030586352278</v>
      </c>
      <c r="M37" s="52"/>
      <c r="N37" s="52"/>
    </row>
    <row r="38" spans="1:14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spans="1:14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1:14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14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spans="1:14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</row>
    <row r="68" spans="1:14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</row>
    <row r="69" spans="1:14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</row>
    <row r="70" spans="1:14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1:14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</row>
    <row r="72" spans="1:14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</row>
    <row r="73" spans="1:14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</row>
    <row r="74" spans="1:14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</row>
    <row r="75" spans="1:14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</row>
    <row r="76" spans="1:14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</row>
    <row r="77" spans="1:14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</row>
    <row r="78" spans="1:14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</row>
    <row r="79" spans="1:14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4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</row>
    <row r="81" spans="1:14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1:14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</row>
    <row r="83" spans="1:14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</row>
    <row r="84" spans="1:14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</row>
    <row r="85" spans="1:14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</row>
    <row r="86" spans="1:14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8102E"/>
  </sheetPr>
  <dimension ref="A1:W124"/>
  <sheetViews>
    <sheetView topLeftCell="A63" zoomScaleNormal="100" workbookViewId="0">
      <selection activeCell="V34" sqref="V34"/>
    </sheetView>
  </sheetViews>
  <sheetFormatPr defaultColWidth="8.7265625" defaultRowHeight="18" x14ac:dyDescent="0.25"/>
  <cols>
    <col min="1" max="1" width="1" style="8" customWidth="1"/>
    <col min="2" max="2" width="17.54296875" style="8" customWidth="1"/>
    <col min="3" max="8" width="5.1796875" style="8" customWidth="1"/>
    <col min="9" max="9" width="4.81640625" style="8" bestFit="1" customWidth="1"/>
    <col min="10" max="10" width="4.81640625" style="62" customWidth="1"/>
    <col min="11" max="11" width="4.26953125" style="62" customWidth="1"/>
    <col min="12" max="12" width="1.08984375" style="43" customWidth="1"/>
    <col min="13" max="13" width="8.7265625" style="8"/>
    <col min="14" max="14" width="17.54296875" style="8" customWidth="1"/>
    <col min="15" max="20" width="5.1796875" style="8" customWidth="1"/>
    <col min="21" max="22" width="5.1796875" style="62" customWidth="1"/>
    <col min="23" max="23" width="1.08984375" style="43" customWidth="1"/>
    <col min="24" max="16384" width="8.7265625" style="8"/>
  </cols>
  <sheetData>
    <row r="1" spans="1:23" s="1" customFormat="1" ht="13.5" x14ac:dyDescent="0.25">
      <c r="L1" s="42"/>
      <c r="W1" s="42"/>
    </row>
    <row r="2" spans="1:23" s="1" customFormat="1" ht="13.5" x14ac:dyDescent="0.25">
      <c r="L2" s="42"/>
      <c r="W2" s="42"/>
    </row>
    <row r="3" spans="1:23" s="1" customFormat="1" ht="13.5" x14ac:dyDescent="0.25">
      <c r="L3" s="42"/>
      <c r="W3" s="42"/>
    </row>
    <row r="4" spans="1:23" s="1" customFormat="1" ht="13.5" x14ac:dyDescent="0.25">
      <c r="L4" s="42"/>
      <c r="W4" s="42"/>
    </row>
    <row r="5" spans="1:23" s="1" customFormat="1" ht="13.5" x14ac:dyDescent="0.25">
      <c r="L5" s="42"/>
      <c r="W5" s="42"/>
    </row>
    <row r="6" spans="1:23" s="1" customFormat="1" ht="13.5" x14ac:dyDescent="0.25">
      <c r="L6" s="42"/>
      <c r="W6" s="42"/>
    </row>
    <row r="7" spans="1:23" s="1" customFormat="1" ht="13.5" x14ac:dyDescent="0.25">
      <c r="L7" s="42"/>
      <c r="W7" s="42"/>
    </row>
    <row r="8" spans="1:23" s="1" customFormat="1" ht="13.5" x14ac:dyDescent="0.25">
      <c r="L8" s="42"/>
      <c r="W8" s="42"/>
    </row>
    <row r="9" spans="1:23" s="1" customFormat="1" ht="13.5" x14ac:dyDescent="0.25">
      <c r="L9" s="42"/>
      <c r="W9" s="42"/>
    </row>
    <row r="10" spans="1:23" ht="18.75" x14ac:dyDescent="0.3">
      <c r="A10" s="31"/>
      <c r="B10" s="31"/>
      <c r="C10" s="31"/>
      <c r="D10" s="31"/>
      <c r="E10" s="31"/>
      <c r="F10" s="31"/>
      <c r="G10" s="31"/>
      <c r="H10" s="31"/>
      <c r="I10" s="31"/>
      <c r="J10" s="52"/>
      <c r="K10" s="102" t="s">
        <v>9</v>
      </c>
      <c r="M10" s="31"/>
      <c r="N10" s="31"/>
      <c r="O10" s="31"/>
      <c r="P10" s="31"/>
      <c r="Q10" s="31"/>
      <c r="R10" s="31"/>
      <c r="S10" s="31"/>
      <c r="T10" s="31"/>
      <c r="U10" s="52"/>
      <c r="V10" s="52"/>
    </row>
    <row r="11" spans="1:23" ht="20.25" x14ac:dyDescent="0.3">
      <c r="A11" s="32" t="str">
        <f ca="1">RIGHT(CELL("filename",A1),LEN(CELL("filename",A1))-FIND("]",CELL("filename",A1)))</f>
        <v>1.2 Output│Tables</v>
      </c>
      <c r="B11" s="31"/>
      <c r="C11" s="31"/>
      <c r="D11" s="31"/>
      <c r="E11" s="31"/>
      <c r="F11" s="31"/>
      <c r="G11" s="31"/>
      <c r="H11" s="31"/>
      <c r="I11" s="31"/>
      <c r="J11" s="52"/>
      <c r="K11" s="52"/>
      <c r="M11" s="31"/>
      <c r="N11" s="31"/>
      <c r="O11" s="31"/>
      <c r="P11" s="31"/>
      <c r="Q11" s="31"/>
      <c r="R11" s="31"/>
      <c r="S11" s="31"/>
      <c r="T11" s="31"/>
      <c r="U11" s="52"/>
      <c r="V11" s="52"/>
    </row>
    <row r="12" spans="1:23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52"/>
      <c r="K12" s="52"/>
      <c r="M12" s="31"/>
      <c r="N12" s="31"/>
      <c r="O12" s="31"/>
      <c r="P12" s="31"/>
      <c r="Q12" s="31"/>
      <c r="R12" s="31"/>
      <c r="S12" s="31"/>
      <c r="T12" s="31"/>
      <c r="U12" s="52"/>
      <c r="V12" s="52"/>
    </row>
    <row r="13" spans="1:23" ht="20.25" x14ac:dyDescent="0.3">
      <c r="A13" s="31"/>
      <c r="B13" s="5" t="s">
        <v>65</v>
      </c>
      <c r="C13" s="31"/>
      <c r="D13" s="31"/>
      <c r="E13" s="31"/>
      <c r="F13" s="13"/>
      <c r="G13" s="31"/>
      <c r="H13" s="31"/>
      <c r="I13" s="31"/>
      <c r="J13" s="52"/>
      <c r="K13" s="52"/>
      <c r="M13" s="31"/>
      <c r="N13" s="5" t="s">
        <v>253</v>
      </c>
      <c r="O13" s="31"/>
      <c r="P13" s="31"/>
      <c r="Q13" s="31"/>
      <c r="R13" s="31"/>
      <c r="S13" s="31"/>
      <c r="T13" s="31"/>
      <c r="U13" s="52"/>
      <c r="V13" s="52"/>
    </row>
    <row r="14" spans="1:23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52"/>
      <c r="K14" s="52"/>
      <c r="M14" s="31"/>
      <c r="N14" s="31"/>
      <c r="O14" s="31"/>
      <c r="P14" s="31"/>
      <c r="Q14" s="31"/>
      <c r="R14" s="31"/>
      <c r="S14" s="31"/>
      <c r="T14" s="31"/>
      <c r="U14" s="52"/>
      <c r="V14" s="52"/>
    </row>
    <row r="15" spans="1:23" x14ac:dyDescent="0.25">
      <c r="A15" s="31"/>
      <c r="B15" s="63"/>
      <c r="C15" s="64">
        <f>'3.2 Input│Other'!G23</f>
        <v>2013</v>
      </c>
      <c r="D15" s="64">
        <f>'3.2 Input│Other'!H23</f>
        <v>2014</v>
      </c>
      <c r="E15" s="64">
        <f>'3.2 Input│Other'!I23</f>
        <v>2015</v>
      </c>
      <c r="F15" s="64" t="str">
        <f>'3.2 Input│Other'!J23</f>
        <v>2016 (e)</v>
      </c>
      <c r="G15" s="64" t="str">
        <f>'3.2 Input│Other'!K23</f>
        <v>2017 (f)</v>
      </c>
      <c r="H15" s="65" t="s">
        <v>12</v>
      </c>
      <c r="M15" s="31"/>
      <c r="N15" s="63"/>
      <c r="O15" s="64">
        <v>2018</v>
      </c>
      <c r="P15" s="64">
        <v>2019</v>
      </c>
      <c r="Q15" s="64">
        <v>2020</v>
      </c>
      <c r="R15" s="64">
        <v>2021</v>
      </c>
      <c r="S15" s="64">
        <v>2022</v>
      </c>
      <c r="T15" s="64" t="s">
        <v>12</v>
      </c>
      <c r="U15" s="52"/>
      <c r="V15" s="52"/>
    </row>
    <row r="16" spans="1:23" ht="19.5" thickBot="1" x14ac:dyDescent="0.35">
      <c r="A16" s="31"/>
      <c r="B16" s="61" t="s">
        <v>96</v>
      </c>
      <c r="C16" s="60">
        <f>SUM('4.1 Calc│Hist Act ($nom)'!G$13:G$1000)/1000000</f>
        <v>15.59618949935094</v>
      </c>
      <c r="D16" s="60">
        <f>SUM('4.1 Calc│Hist Act ($nom)'!H$13:H$1000)/1000000</f>
        <v>124.17519471017128</v>
      </c>
      <c r="E16" s="60">
        <f>SUM('4.1 Calc│Hist Act ($nom)'!I$13:I$1000)/1000000</f>
        <v>94.527162881557089</v>
      </c>
      <c r="F16" s="60">
        <f>SUM('4.1 Calc│Hist Act ($nom)'!J$13:J$1000)/1000000</f>
        <v>105.01358694339756</v>
      </c>
      <c r="G16" s="60">
        <f>SUM('4.1 Calc│Hist Act ($nom)'!K$13:K$1000)/1000000</f>
        <v>58.457235049045856</v>
      </c>
      <c r="H16" s="60">
        <f>SUM(C16:G16)</f>
        <v>397.76936908352269</v>
      </c>
      <c r="K16" s="101">
        <f>H16-'1.1 Output│RFM'!L24</f>
        <v>0</v>
      </c>
      <c r="M16" s="31"/>
      <c r="N16" s="61" t="str">
        <f>B16</f>
        <v>Capital expenditure</v>
      </c>
      <c r="O16" s="60">
        <f>SUM('5.5 Calc│Escalated capex'!G$13:G$1000)*'3.2 Input│Other'!L25</f>
        <v>67.315598206348383</v>
      </c>
      <c r="P16" s="60">
        <f>SUM('5.5 Calc│Escalated capex'!H$13:H$1000)*'3.2 Input│Other'!M25</f>
        <v>77.475754789910283</v>
      </c>
      <c r="Q16" s="60">
        <f>SUM('5.5 Calc│Escalated capex'!I$13:I$1000)*'3.2 Input│Other'!N25</f>
        <v>77.156817546926433</v>
      </c>
      <c r="R16" s="60">
        <f>SUM('5.5 Calc│Escalated capex'!J$13:J$1000)*'3.2 Input│Other'!O25</f>
        <v>18.182064553731809</v>
      </c>
      <c r="S16" s="60">
        <f>SUM('5.5 Calc│Escalated capex'!K$13:K$1000)*'3.2 Input│Other'!P25</f>
        <v>18.675283003747811</v>
      </c>
      <c r="T16" s="60">
        <f>SUM(O16:S16)</f>
        <v>258.8055181006647</v>
      </c>
      <c r="U16" s="52"/>
      <c r="V16" s="102">
        <f>T16-SUMPRODUCT('1.0 Output│PTRM'!G24:K24,'3.2 Input│Other'!L25:P25)</f>
        <v>0</v>
      </c>
    </row>
    <row r="17" spans="1:23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52"/>
      <c r="K17" s="52"/>
      <c r="M17" s="31"/>
      <c r="N17" s="31"/>
      <c r="O17" s="31"/>
      <c r="P17" s="31"/>
      <c r="Q17" s="31"/>
      <c r="R17" s="31"/>
      <c r="S17" s="31"/>
      <c r="T17" s="31"/>
      <c r="U17" s="52"/>
      <c r="V17" s="52"/>
    </row>
    <row r="18" spans="1:23" ht="21" customHeight="1" x14ac:dyDescent="0.3">
      <c r="A18" s="31"/>
      <c r="B18" s="5" t="s">
        <v>67</v>
      </c>
      <c r="C18" s="31"/>
      <c r="D18" s="31"/>
      <c r="E18" s="31"/>
      <c r="F18" s="31"/>
      <c r="G18" s="31"/>
      <c r="H18" s="31"/>
      <c r="I18" s="31"/>
      <c r="J18" s="52"/>
      <c r="K18" s="52"/>
      <c r="M18" s="31"/>
      <c r="N18" s="5" t="s">
        <v>118</v>
      </c>
      <c r="O18" s="31"/>
      <c r="P18" s="31"/>
      <c r="Q18" s="31"/>
      <c r="R18" s="31"/>
      <c r="S18" s="31"/>
      <c r="T18" s="31"/>
      <c r="U18" s="52"/>
      <c r="V18" s="52"/>
    </row>
    <row r="19" spans="1:23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52"/>
      <c r="K19" s="52"/>
      <c r="M19" s="31"/>
      <c r="N19" s="31"/>
      <c r="O19" s="31"/>
      <c r="P19" s="31"/>
      <c r="Q19" s="31"/>
      <c r="R19" s="31"/>
      <c r="S19" s="31"/>
      <c r="T19" s="31"/>
      <c r="U19" s="52"/>
      <c r="V19" s="52"/>
    </row>
    <row r="20" spans="1:23" x14ac:dyDescent="0.25">
      <c r="A20" s="31"/>
      <c r="B20" s="63" t="s">
        <v>73</v>
      </c>
      <c r="C20" s="65">
        <f>C15</f>
        <v>2013</v>
      </c>
      <c r="D20" s="65">
        <f>D15</f>
        <v>2014</v>
      </c>
      <c r="E20" s="65">
        <f>E15</f>
        <v>2015</v>
      </c>
      <c r="F20" s="65" t="str">
        <f>F15</f>
        <v>2016 (e)</v>
      </c>
      <c r="G20" s="65" t="str">
        <f>G15</f>
        <v>2017 (f)</v>
      </c>
      <c r="H20" s="65" t="s">
        <v>12</v>
      </c>
      <c r="M20" s="31"/>
      <c r="N20" s="64"/>
      <c r="O20" s="64">
        <f>O15</f>
        <v>2018</v>
      </c>
      <c r="P20" s="64">
        <f>P15</f>
        <v>2019</v>
      </c>
      <c r="Q20" s="64">
        <f>Q15</f>
        <v>2020</v>
      </c>
      <c r="R20" s="64">
        <f>R15</f>
        <v>2021</v>
      </c>
      <c r="S20" s="64">
        <f>S15</f>
        <v>2022</v>
      </c>
      <c r="T20" s="64" t="s">
        <v>12</v>
      </c>
      <c r="U20" s="52"/>
      <c r="V20" s="52"/>
    </row>
    <row r="21" spans="1:23" ht="19.5" thickBot="1" x14ac:dyDescent="0.35">
      <c r="A21" s="31"/>
      <c r="B21" s="61" t="str">
        <f>'3.2 Input│Other'!A44</f>
        <v>Pipelines</v>
      </c>
      <c r="C21" s="86">
        <f>SUMIF('4.1 Calc│Hist Act ($nom)'!$C$13:$C$1007,$B21,'4.1 Calc│Hist Act ($nom)'!G$13:G$1007)/1000000</f>
        <v>4.1116081399999995</v>
      </c>
      <c r="D21" s="86">
        <f>SUMIF('4.1 Calc│Hist Act ($nom)'!$C$13:$C$1007,$B21,'4.1 Calc│Hist Act ($nom)'!H$13:H$1007)/1000000</f>
        <v>85.826054459999995</v>
      </c>
      <c r="E21" s="86">
        <f>SUMIF('4.1 Calc│Hist Act ($nom)'!$C$13:$C$1007,$B21,'4.1 Calc│Hist Act ($nom)'!I$13:I$1007)/1000000</f>
        <v>72.077350691284835</v>
      </c>
      <c r="F21" s="86">
        <f>SUMIF('4.1 Calc│Hist Act ($nom)'!$C$13:$C$1007,$B21,'4.1 Calc│Hist Act ($nom)'!J$13:J$1007)/1000000</f>
        <v>93.252585488861541</v>
      </c>
      <c r="G21" s="86">
        <f>SUMIF('4.1 Calc│Hist Act ($nom)'!$C$13:$C$1007,$B21,'4.1 Calc│Hist Act ($nom)'!K$13:K$1007)/1000000</f>
        <v>43.273099490152894</v>
      </c>
      <c r="H21" s="86">
        <f t="shared" ref="H21:H29" si="0">SUM(C21:G21)</f>
        <v>298.54069827029929</v>
      </c>
      <c r="M21" s="31"/>
      <c r="N21" s="61" t="str">
        <f>B21</f>
        <v>Pipelines</v>
      </c>
      <c r="O21" s="60">
        <f>SUMIF('5.5 Calc│Escalated capex'!$D$13:$D$1000,$N21,'5.5 Calc│Escalated capex'!G$13:G$1000)</f>
        <v>40.274257004039534</v>
      </c>
      <c r="P21" s="60">
        <f>SUMIF('5.5 Calc│Escalated capex'!$D$13:$D$1000,$N21,'5.5 Calc│Escalated capex'!H$13:H$1000)</f>
        <v>50.59768031091518</v>
      </c>
      <c r="Q21" s="60">
        <f>SUMIF('5.5 Calc│Escalated capex'!$D$13:$D$1000,$N21,'5.5 Calc│Escalated capex'!I$13:I$1000)</f>
        <v>51.150382767557439</v>
      </c>
      <c r="R21" s="60">
        <f>SUMIF('5.5 Calc│Escalated capex'!$D$13:$D$1000,$N21,'5.5 Calc│Escalated capex'!J$13:J$1000)</f>
        <v>0.1705885496103321</v>
      </c>
      <c r="S21" s="60">
        <f>SUMIF('5.5 Calc│Escalated capex'!$D$13:$D$1000,$N21,'5.5 Calc│Escalated capex'!K$13:K$1000)</f>
        <v>2.1051069997948342</v>
      </c>
      <c r="T21" s="60">
        <f t="shared" ref="T21:T29" si="1">SUM(O21:S21)</f>
        <v>144.29801563191731</v>
      </c>
      <c r="U21" s="52"/>
      <c r="V21" s="52"/>
    </row>
    <row r="22" spans="1:23" ht="19.5" thickBot="1" x14ac:dyDescent="0.35">
      <c r="A22" s="31"/>
      <c r="B22" s="61" t="str">
        <f>'3.2 Input│Other'!A45</f>
        <v>Compressors</v>
      </c>
      <c r="C22" s="86">
        <f>SUMIF('4.1 Calc│Hist Act ($nom)'!$C$13:$C$1007,$B22,'4.1 Calc│Hist Act ($nom)'!G$13:G$1007)/1000000</f>
        <v>8.4012452599999978</v>
      </c>
      <c r="D22" s="86">
        <f>SUMIF('4.1 Calc│Hist Act ($nom)'!$C$13:$C$1007,$B22,'4.1 Calc│Hist Act ($nom)'!H$13:H$1007)/1000000</f>
        <v>27.798434779999997</v>
      </c>
      <c r="E22" s="86">
        <f>SUMIF('4.1 Calc│Hist Act ($nom)'!$C$13:$C$1007,$B22,'4.1 Calc│Hist Act ($nom)'!I$13:I$1007)/1000000</f>
        <v>7.7656691999999987</v>
      </c>
      <c r="F22" s="86">
        <f>SUMIF('4.1 Calc│Hist Act ($nom)'!$C$13:$C$1007,$B22,'4.1 Calc│Hist Act ($nom)'!J$13:J$1007)/1000000</f>
        <v>6.3170084000000006</v>
      </c>
      <c r="G22" s="86">
        <f>SUMIF('4.1 Calc│Hist Act ($nom)'!$C$13:$C$1007,$B22,'4.1 Calc│Hist Act ($nom)'!K$13:K$1007)/1000000</f>
        <v>0.96499999999999997</v>
      </c>
      <c r="H22" s="86">
        <f t="shared" si="0"/>
        <v>51.247357639999997</v>
      </c>
      <c r="M22" s="31"/>
      <c r="N22" s="61" t="str">
        <f t="shared" ref="N22:N29" si="2">B22</f>
        <v>Compressors</v>
      </c>
      <c r="O22" s="60">
        <f>SUMIF('5.5 Calc│Escalated capex'!$D$13:$D$1000,$N22,'5.5 Calc│Escalated capex'!G$13:G$1000)</f>
        <v>15.223280292283976</v>
      </c>
      <c r="P22" s="60">
        <f>SUMIF('5.5 Calc│Escalated capex'!$D$13:$D$1000,$N22,'5.5 Calc│Escalated capex'!H$13:H$1000)</f>
        <v>13.567211115772539</v>
      </c>
      <c r="Q22" s="60">
        <f>SUMIF('5.5 Calc│Escalated capex'!$D$13:$D$1000,$N22,'5.5 Calc│Escalated capex'!I$13:I$1000)</f>
        <v>12.995689464911376</v>
      </c>
      <c r="R22" s="60">
        <f>SUMIF('5.5 Calc│Escalated capex'!$D$13:$D$1000,$N22,'5.5 Calc│Escalated capex'!J$13:J$1000)</f>
        <v>6.1263810670932299</v>
      </c>
      <c r="S22" s="60">
        <f>SUMIF('5.5 Calc│Escalated capex'!$D$13:$D$1000,$N22,'5.5 Calc│Escalated capex'!K$13:K$1000)</f>
        <v>6.5574881367578772</v>
      </c>
      <c r="T22" s="60">
        <f t="shared" si="1"/>
        <v>54.470050076818993</v>
      </c>
      <c r="U22" s="52"/>
      <c r="V22" s="52"/>
    </row>
    <row r="23" spans="1:23" ht="19.5" thickBot="1" x14ac:dyDescent="0.35">
      <c r="A23" s="31"/>
      <c r="B23" s="61" t="str">
        <f>'3.2 Input│Other'!A46</f>
        <v>City Gates &amp; Field Regs</v>
      </c>
      <c r="C23" s="86">
        <f>SUMIF('4.1 Calc│Hist Act ($nom)'!$C$13:$C$1007,$B23,'4.1 Calc│Hist Act ($nom)'!G$13:G$1007)/1000000</f>
        <v>1.1037303900000002</v>
      </c>
      <c r="D23" s="86">
        <f>SUMIF('4.1 Calc│Hist Act ($nom)'!$C$13:$C$1007,$B23,'4.1 Calc│Hist Act ($nom)'!H$13:H$1007)/1000000</f>
        <v>5.1063915600000005</v>
      </c>
      <c r="E23" s="86">
        <f>SUMIF('4.1 Calc│Hist Act ($nom)'!$C$13:$C$1007,$B23,'4.1 Calc│Hist Act ($nom)'!I$13:I$1007)/1000000</f>
        <v>8.3757912600000015</v>
      </c>
      <c r="F23" s="86">
        <f>SUMIF('4.1 Calc│Hist Act ($nom)'!$C$13:$C$1007,$B23,'4.1 Calc│Hist Act ($nom)'!J$13:J$1007)/1000000</f>
        <v>1.5030263800000003</v>
      </c>
      <c r="G23" s="86">
        <f>SUMIF('4.1 Calc│Hist Act ($nom)'!$C$13:$C$1007,$B23,'4.1 Calc│Hist Act ($nom)'!K$13:K$1007)/1000000</f>
        <v>2.8909455799999999</v>
      </c>
      <c r="H23" s="86">
        <f t="shared" si="0"/>
        <v>18.979885170000003</v>
      </c>
      <c r="M23" s="31"/>
      <c r="N23" s="61" t="str">
        <f t="shared" si="2"/>
        <v>City Gates &amp; Field Regs</v>
      </c>
      <c r="O23" s="60">
        <f>SUMIF('5.5 Calc│Escalated capex'!$D$13:$D$1000,$N23,'5.5 Calc│Escalated capex'!G$13:G$1000)</f>
        <v>0</v>
      </c>
      <c r="P23" s="60">
        <f>SUMIF('5.5 Calc│Escalated capex'!$D$13:$D$1000,$N23,'5.5 Calc│Escalated capex'!H$13:H$1000)</f>
        <v>2.3402393257380076</v>
      </c>
      <c r="Q23" s="60">
        <f>SUMIF('5.5 Calc│Escalated capex'!$D$13:$D$1000,$N23,'5.5 Calc│Escalated capex'!I$13:I$1000)</f>
        <v>2.3822535403874538</v>
      </c>
      <c r="R23" s="60">
        <f>SUMIF('5.5 Calc│Escalated capex'!$D$13:$D$1000,$N23,'5.5 Calc│Escalated capex'!J$13:J$1000)</f>
        <v>0.68443274153136513</v>
      </c>
      <c r="S23" s="60">
        <f>SUMIF('5.5 Calc│Escalated capex'!$D$13:$D$1000,$N23,'5.5 Calc│Escalated capex'!K$13:K$1000)</f>
        <v>0.24738705987453871</v>
      </c>
      <c r="T23" s="60">
        <f t="shared" si="1"/>
        <v>5.6543126675313662</v>
      </c>
      <c r="U23" s="52"/>
      <c r="V23" s="52"/>
    </row>
    <row r="24" spans="1:23" ht="19.5" thickBot="1" x14ac:dyDescent="0.35">
      <c r="A24" s="31"/>
      <c r="B24" s="61" t="str">
        <f>'3.2 Input│Other'!A47</f>
        <v>Odourant Plants</v>
      </c>
      <c r="C24" s="86">
        <f>SUMIF('4.1 Calc│Hist Act ($nom)'!$C$13:$C$1007,$B24,'4.1 Calc│Hist Act ($nom)'!G$13:G$1007)/1000000</f>
        <v>0</v>
      </c>
      <c r="D24" s="86">
        <f>SUMIF('4.1 Calc│Hist Act ($nom)'!$C$13:$C$1007,$B24,'4.1 Calc│Hist Act ($nom)'!H$13:H$1007)/1000000</f>
        <v>0</v>
      </c>
      <c r="E24" s="86">
        <f>SUMIF('4.1 Calc│Hist Act ($nom)'!$C$13:$C$1007,$B24,'4.1 Calc│Hist Act ($nom)'!I$13:I$1007)/1000000</f>
        <v>0</v>
      </c>
      <c r="F24" s="86">
        <f>SUMIF('4.1 Calc│Hist Act ($nom)'!$C$13:$C$1007,$B24,'4.1 Calc│Hist Act ($nom)'!J$13:J$1007)/1000000</f>
        <v>0</v>
      </c>
      <c r="G24" s="86">
        <f>SUMIF('4.1 Calc│Hist Act ($nom)'!$C$13:$C$1007,$B24,'4.1 Calc│Hist Act ($nom)'!K$13:K$1007)/1000000</f>
        <v>0</v>
      </c>
      <c r="H24" s="86">
        <f t="shared" si="0"/>
        <v>0</v>
      </c>
      <c r="M24" s="31"/>
      <c r="N24" s="61" t="str">
        <f t="shared" si="2"/>
        <v>Odourant Plants</v>
      </c>
      <c r="O24" s="60">
        <f>SUMIF('5.5 Calc│Escalated capex'!$D$13:$D$1000,$N24,'5.5 Calc│Escalated capex'!G$13:G$1000)</f>
        <v>7.8218304797047999E-2</v>
      </c>
      <c r="P24" s="60">
        <f>SUMIF('5.5 Calc│Escalated capex'!$D$13:$D$1000,$N24,'5.5 Calc│Escalated capex'!H$13:H$1000)</f>
        <v>0</v>
      </c>
      <c r="Q24" s="60">
        <f>SUMIF('5.5 Calc│Escalated capex'!$D$13:$D$1000,$N24,'5.5 Calc│Escalated capex'!I$13:I$1000)</f>
        <v>0</v>
      </c>
      <c r="R24" s="60">
        <f>SUMIF('5.5 Calc│Escalated capex'!$D$13:$D$1000,$N24,'5.5 Calc│Escalated capex'!J$13:J$1000)</f>
        <v>0</v>
      </c>
      <c r="S24" s="60">
        <f>SUMIF('5.5 Calc│Escalated capex'!$D$13:$D$1000,$N24,'5.5 Calc│Escalated capex'!K$13:K$1000)</f>
        <v>0</v>
      </c>
      <c r="T24" s="60">
        <f t="shared" si="1"/>
        <v>7.8218304797047999E-2</v>
      </c>
      <c r="U24" s="52"/>
      <c r="V24" s="52"/>
    </row>
    <row r="25" spans="1:23" ht="19.5" thickBot="1" x14ac:dyDescent="0.35">
      <c r="A25" s="31"/>
      <c r="B25" s="61" t="str">
        <f>'3.2 Input│Other'!A48</f>
        <v>Gas Quality</v>
      </c>
      <c r="C25" s="86">
        <f>SUMIF('4.1 Calc│Hist Act ($nom)'!$C$13:$C$1007,$B25,'4.1 Calc│Hist Act ($nom)'!G$13:G$1007)/1000000</f>
        <v>0</v>
      </c>
      <c r="D25" s="86">
        <f>SUMIF('4.1 Calc│Hist Act ($nom)'!$C$13:$C$1007,$B25,'4.1 Calc│Hist Act ($nom)'!H$13:H$1007)/1000000</f>
        <v>9.1009779999999998E-2</v>
      </c>
      <c r="E25" s="86">
        <f>SUMIF('4.1 Calc│Hist Act ($nom)'!$C$13:$C$1007,$B25,'4.1 Calc│Hist Act ($nom)'!I$13:I$1007)/1000000</f>
        <v>0.28584741000000002</v>
      </c>
      <c r="F25" s="86">
        <f>SUMIF('4.1 Calc│Hist Act ($nom)'!$C$13:$C$1007,$B25,'4.1 Calc│Hist Act ($nom)'!J$13:J$1007)/1000000</f>
        <v>0.3509485</v>
      </c>
      <c r="G25" s="86">
        <f>SUMIF('4.1 Calc│Hist Act ($nom)'!$C$13:$C$1007,$B25,'4.1 Calc│Hist Act ($nom)'!K$13:K$1007)/1000000</f>
        <v>0.05</v>
      </c>
      <c r="H25" s="86">
        <f t="shared" si="0"/>
        <v>0.77780569000000011</v>
      </c>
      <c r="M25" s="31"/>
      <c r="N25" s="61" t="str">
        <f t="shared" si="2"/>
        <v>Gas Quality</v>
      </c>
      <c r="O25" s="60">
        <f>SUMIF('5.5 Calc│Escalated capex'!$D$13:$D$1000,$N25,'5.5 Calc│Escalated capex'!G$13:G$1000)</f>
        <v>1.0081029232472323</v>
      </c>
      <c r="P25" s="60">
        <f>SUMIF('5.5 Calc│Escalated capex'!$D$13:$D$1000,$N25,'5.5 Calc│Escalated capex'!H$13:H$1000)</f>
        <v>0</v>
      </c>
      <c r="Q25" s="60">
        <f>SUMIF('5.5 Calc│Escalated capex'!$D$13:$D$1000,$N25,'5.5 Calc│Escalated capex'!I$13:I$1000)</f>
        <v>0</v>
      </c>
      <c r="R25" s="60">
        <f>SUMIF('5.5 Calc│Escalated capex'!$D$13:$D$1000,$N25,'5.5 Calc│Escalated capex'!J$13:J$1000)</f>
        <v>0</v>
      </c>
      <c r="S25" s="60">
        <f>SUMIF('5.5 Calc│Escalated capex'!$D$13:$D$1000,$N25,'5.5 Calc│Escalated capex'!K$13:K$1000)</f>
        <v>0</v>
      </c>
      <c r="T25" s="60">
        <f t="shared" si="1"/>
        <v>1.0081029232472323</v>
      </c>
      <c r="U25" s="52"/>
      <c r="V25" s="52"/>
    </row>
    <row r="26" spans="1:23" ht="19.5" thickBot="1" x14ac:dyDescent="0.35">
      <c r="A26" s="31"/>
      <c r="B26" s="61" t="str">
        <f>'3.2 Input│Other'!A49</f>
        <v>Other</v>
      </c>
      <c r="C26" s="86">
        <f>SUMIF('4.1 Calc│Hist Act ($nom)'!$C$13:$C$1007,$B26,'4.1 Calc│Hist Act ($nom)'!G$13:G$1007)/1000000</f>
        <v>1.9333039123409448</v>
      </c>
      <c r="D26" s="86">
        <f>SUMIF('4.1 Calc│Hist Act ($nom)'!$C$13:$C$1007,$B26,'4.1 Calc│Hist Act ($nom)'!H$13:H$1007)/1000000</f>
        <v>5.125968723061292</v>
      </c>
      <c r="E26" s="86">
        <f>SUMIF('4.1 Calc│Hist Act ($nom)'!$C$13:$C$1007,$B26,'4.1 Calc│Hist Act ($nom)'!I$13:I$1007)/1000000</f>
        <v>5.0020928033122525</v>
      </c>
      <c r="F26" s="86">
        <f>SUMIF('4.1 Calc│Hist Act ($nom)'!$C$13:$C$1007,$B26,'4.1 Calc│Hist Act ($nom)'!J$13:J$1007)/1000000</f>
        <v>3.5331357894860154</v>
      </c>
      <c r="G26" s="86">
        <f>SUMIF('4.1 Calc│Hist Act ($nom)'!$C$13:$C$1007,$B26,'4.1 Calc│Hist Act ($nom)'!K$13:K$1007)/1000000</f>
        <v>11.231139978892971</v>
      </c>
      <c r="H26" s="86">
        <f t="shared" si="0"/>
        <v>26.825641207093476</v>
      </c>
      <c r="M26" s="31"/>
      <c r="N26" s="61" t="str">
        <f t="shared" si="2"/>
        <v>Other</v>
      </c>
      <c r="O26" s="60">
        <f>SUMIF('5.5 Calc│Escalated capex'!$D$13:$D$1000,$N26,'5.5 Calc│Escalated capex'!G$13:G$1000)</f>
        <v>8.4609986606689223</v>
      </c>
      <c r="P26" s="60">
        <f>SUMIF('5.5 Calc│Escalated capex'!$D$13:$D$1000,$N26,'5.5 Calc│Escalated capex'!H$13:H$1000)</f>
        <v>6.3373243444290734</v>
      </c>
      <c r="Q26" s="60">
        <f>SUMIF('5.5 Calc│Escalated capex'!$D$13:$D$1000,$N26,'5.5 Calc│Escalated capex'!I$13:I$1000)</f>
        <v>4.2523947212423812</v>
      </c>
      <c r="R26" s="60">
        <f>SUMIF('5.5 Calc│Escalated capex'!$D$13:$D$1000,$N26,'5.5 Calc│Escalated capex'!J$13:J$1000)</f>
        <v>8.5506625856959406</v>
      </c>
      <c r="S26" s="60">
        <f>SUMIF('5.5 Calc│Escalated capex'!$D$13:$D$1000,$N26,'5.5 Calc│Escalated capex'!K$13:K$1000)</f>
        <v>7.2864606015295177</v>
      </c>
      <c r="T26" s="60">
        <f t="shared" si="1"/>
        <v>34.887840913565839</v>
      </c>
      <c r="U26" s="52"/>
      <c r="V26" s="52"/>
    </row>
    <row r="27" spans="1:23" ht="19.5" thickBot="1" x14ac:dyDescent="0.35">
      <c r="A27" s="31"/>
      <c r="B27" s="61" t="str">
        <f>'3.2 Input│Other'!A50</f>
        <v>Buildings</v>
      </c>
      <c r="C27" s="86">
        <f>SUMIF('4.1 Calc│Hist Act ($nom)'!$C$13:$C$1007,$B27,'4.1 Calc│Hist Act ($nom)'!G$13:G$1007)/1000000</f>
        <v>4.6301797009999993E-2</v>
      </c>
      <c r="D27" s="86">
        <f>SUMIF('4.1 Calc│Hist Act ($nom)'!$C$13:$C$1007,$B27,'4.1 Calc│Hist Act ($nom)'!H$13:H$1007)/1000000</f>
        <v>0.22733540711</v>
      </c>
      <c r="E27" s="86">
        <f>SUMIF('4.1 Calc│Hist Act ($nom)'!$C$13:$C$1007,$B27,'4.1 Calc│Hist Act ($nom)'!I$13:I$1007)/1000000</f>
        <v>1.0204115169600001</v>
      </c>
      <c r="F27" s="86">
        <f>SUMIF('4.1 Calc│Hist Act ($nom)'!$C$13:$C$1007,$B27,'4.1 Calc│Hist Act ($nom)'!J$13:J$1007)/1000000</f>
        <v>5.6882385049999998E-2</v>
      </c>
      <c r="G27" s="86">
        <f>SUMIF('4.1 Calc│Hist Act ($nom)'!$C$13:$C$1007,$B27,'4.1 Calc│Hist Act ($nom)'!K$13:K$1007)/1000000</f>
        <v>4.7050000000000002E-2</v>
      </c>
      <c r="H27" s="86">
        <f t="shared" si="0"/>
        <v>1.39798110613</v>
      </c>
      <c r="M27" s="31"/>
      <c r="N27" s="61" t="str">
        <f t="shared" si="2"/>
        <v>Buildings</v>
      </c>
      <c r="O27" s="60">
        <f>SUMIF('5.5 Calc│Escalated capex'!$D$13:$D$1000,$N27,'5.5 Calc│Escalated capex'!G$13:G$1000)</f>
        <v>0.66101938513739511</v>
      </c>
      <c r="P27" s="60">
        <f>SUMIF('5.5 Calc│Escalated capex'!$D$13:$D$1000,$N27,'5.5 Calc│Escalated capex'!H$13:H$1000)</f>
        <v>0.97223893217079316</v>
      </c>
      <c r="Q27" s="60">
        <f>SUMIF('5.5 Calc│Escalated capex'!$D$13:$D$1000,$N27,'5.5 Calc│Escalated capex'!I$13:I$1000)</f>
        <v>0.97223893217079316</v>
      </c>
      <c r="R27" s="60">
        <f>SUMIF('5.5 Calc│Escalated capex'!$D$13:$D$1000,$N27,'5.5 Calc│Escalated capex'!J$13:J$1000)</f>
        <v>0.97223893217079316</v>
      </c>
      <c r="S27" s="60">
        <f>SUMIF('5.5 Calc│Escalated capex'!$D$13:$D$1000,$N27,'5.5 Calc│Escalated capex'!K$13:K$1000)</f>
        <v>0.35019314291566672</v>
      </c>
      <c r="T27" s="60">
        <f t="shared" si="1"/>
        <v>3.927929324565441</v>
      </c>
      <c r="U27" s="52"/>
      <c r="V27" s="52"/>
    </row>
    <row r="28" spans="1:23" ht="19.5" thickBot="1" x14ac:dyDescent="0.35">
      <c r="A28" s="31"/>
      <c r="B28" s="61" t="str">
        <f>'3.2 Input│Other'!A51</f>
        <v>General Land</v>
      </c>
      <c r="C28" s="86">
        <f>SUMIF('4.1 Calc│Hist Act ($nom)'!$C$13:$C$1007,$B28,'4.1 Calc│Hist Act ($nom)'!G$13:G$1007)/1000000</f>
        <v>0</v>
      </c>
      <c r="D28" s="86">
        <f>SUMIF('4.1 Calc│Hist Act ($nom)'!$C$13:$C$1007,$B28,'4.1 Calc│Hist Act ($nom)'!H$13:H$1007)/1000000</f>
        <v>0</v>
      </c>
      <c r="E28" s="86">
        <f>SUMIF('4.1 Calc│Hist Act ($nom)'!$C$13:$C$1007,$B28,'4.1 Calc│Hist Act ($nom)'!I$13:I$1007)/1000000</f>
        <v>0</v>
      </c>
      <c r="F28" s="86">
        <f>SUMIF('4.1 Calc│Hist Act ($nom)'!$C$13:$C$1007,$B28,'4.1 Calc│Hist Act ($nom)'!J$13:J$1007)/1000000</f>
        <v>0</v>
      </c>
      <c r="G28" s="86">
        <f>SUMIF('4.1 Calc│Hist Act ($nom)'!$C$13:$C$1007,$B28,'4.1 Calc│Hist Act ($nom)'!K$13:K$1007)/1000000</f>
        <v>0</v>
      </c>
      <c r="H28" s="86">
        <f t="shared" si="0"/>
        <v>0</v>
      </c>
      <c r="M28" s="31"/>
      <c r="N28" s="61" t="str">
        <f t="shared" si="2"/>
        <v>General Land</v>
      </c>
      <c r="O28" s="60">
        <f>SUMIF('5.5 Calc│Escalated capex'!$D$13:$D$1000,$N28,'5.5 Calc│Escalated capex'!G$13:G$1000)</f>
        <v>0</v>
      </c>
      <c r="P28" s="60">
        <f>SUMIF('5.5 Calc│Escalated capex'!$D$13:$D$1000,$N28,'5.5 Calc│Escalated capex'!H$13:H$1000)</f>
        <v>0</v>
      </c>
      <c r="Q28" s="60">
        <f>SUMIF('5.5 Calc│Escalated capex'!$D$13:$D$1000,$N28,'5.5 Calc│Escalated capex'!I$13:I$1000)</f>
        <v>0</v>
      </c>
      <c r="R28" s="60">
        <f>SUMIF('5.5 Calc│Escalated capex'!$D$13:$D$1000,$N28,'5.5 Calc│Escalated capex'!J$13:J$1000)</f>
        <v>0</v>
      </c>
      <c r="S28" s="60">
        <f>SUMIF('5.5 Calc│Escalated capex'!$D$13:$D$1000,$N28,'5.5 Calc│Escalated capex'!K$13:K$1000)</f>
        <v>0</v>
      </c>
      <c r="T28" s="60">
        <f t="shared" si="1"/>
        <v>0</v>
      </c>
      <c r="U28" s="52"/>
      <c r="V28" s="52"/>
    </row>
    <row r="29" spans="1:23" ht="19.5" thickBot="1" x14ac:dyDescent="0.35">
      <c r="A29" s="31"/>
      <c r="B29" s="61" t="s">
        <v>12</v>
      </c>
      <c r="C29" s="86">
        <f>SUM(C21:C28)</f>
        <v>15.596189499350944</v>
      </c>
      <c r="D29" s="86">
        <f>SUM(D21:D28)</f>
        <v>124.17519471017128</v>
      </c>
      <c r="E29" s="86">
        <f>SUM(E21:E28)</f>
        <v>94.527162881557089</v>
      </c>
      <c r="F29" s="86">
        <f>SUM(F21:F28)</f>
        <v>105.01358694339756</v>
      </c>
      <c r="G29" s="86">
        <f>SUM(G21:G28)</f>
        <v>58.457235049045863</v>
      </c>
      <c r="H29" s="86">
        <f t="shared" si="0"/>
        <v>397.76936908352275</v>
      </c>
      <c r="K29" s="102">
        <f>H29-H16</f>
        <v>0</v>
      </c>
      <c r="M29" s="31"/>
      <c r="N29" s="69" t="str">
        <f t="shared" si="2"/>
        <v>Total</v>
      </c>
      <c r="O29" s="70">
        <f>SUM(O21:O28)</f>
        <v>65.705876570174098</v>
      </c>
      <c r="P29" s="70">
        <f>SUM(P21:P28)</f>
        <v>73.814694029025603</v>
      </c>
      <c r="Q29" s="70">
        <f>SUM(Q21:Q28)</f>
        <v>71.752959426269442</v>
      </c>
      <c r="R29" s="70">
        <f>SUM(R21:R28)</f>
        <v>16.504303876101662</v>
      </c>
      <c r="S29" s="70">
        <f>SUM(S21:S28)</f>
        <v>16.546635940872438</v>
      </c>
      <c r="T29" s="70">
        <f t="shared" si="1"/>
        <v>244.32446984244325</v>
      </c>
      <c r="U29" s="52"/>
      <c r="V29" s="102">
        <f>T29-'1.0 Output│PTRM'!L24</f>
        <v>0</v>
      </c>
    </row>
    <row r="30" spans="1:2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52"/>
      <c r="K30" s="52"/>
      <c r="M30" s="31"/>
      <c r="N30" s="31"/>
      <c r="O30" s="31"/>
      <c r="P30" s="31"/>
      <c r="Q30" s="31"/>
      <c r="R30" s="31"/>
      <c r="S30" s="31"/>
      <c r="T30" s="31"/>
      <c r="U30" s="52"/>
      <c r="V30" s="52"/>
    </row>
    <row r="31" spans="1:23" ht="20.25" x14ac:dyDescent="0.3">
      <c r="A31" s="31"/>
      <c r="B31" s="5" t="s">
        <v>72</v>
      </c>
      <c r="C31" s="31"/>
      <c r="D31" s="31"/>
      <c r="E31" s="31"/>
      <c r="F31" s="31"/>
      <c r="G31" s="31"/>
      <c r="H31" s="31"/>
      <c r="I31" s="31"/>
      <c r="J31" s="52"/>
      <c r="K31" s="52"/>
      <c r="M31" s="31"/>
      <c r="N31" s="5" t="s">
        <v>117</v>
      </c>
      <c r="O31" s="41"/>
      <c r="P31" s="41"/>
      <c r="Q31" s="41"/>
      <c r="R31" s="41"/>
      <c r="S31" s="41"/>
      <c r="T31" s="31"/>
      <c r="U31" s="52"/>
      <c r="V31" s="52"/>
    </row>
    <row r="32" spans="1:23" s="13" customFormat="1" ht="20.25" x14ac:dyDescent="0.3">
      <c r="A32" s="31"/>
      <c r="B32" s="31"/>
      <c r="C32" s="31"/>
      <c r="D32" s="31"/>
      <c r="E32" s="31"/>
      <c r="F32" s="31"/>
      <c r="G32" s="31"/>
      <c r="H32" s="31"/>
      <c r="I32" s="52"/>
      <c r="J32" s="52"/>
      <c r="K32" s="52"/>
      <c r="L32" s="43"/>
      <c r="M32" s="31"/>
      <c r="N32" s="5"/>
      <c r="O32" s="41"/>
      <c r="P32" s="41"/>
      <c r="Q32" s="41"/>
      <c r="R32" s="41"/>
      <c r="S32" s="41"/>
      <c r="T32" s="31"/>
      <c r="U32" s="52"/>
      <c r="V32" s="52"/>
      <c r="W32" s="43"/>
    </row>
    <row r="33" spans="1:23" x14ac:dyDescent="0.25">
      <c r="A33" s="31"/>
      <c r="B33" s="63" t="s">
        <v>69</v>
      </c>
      <c r="C33" s="64">
        <f>C20</f>
        <v>2013</v>
      </c>
      <c r="D33" s="64">
        <f>D20</f>
        <v>2014</v>
      </c>
      <c r="E33" s="64">
        <f>E20</f>
        <v>2015</v>
      </c>
      <c r="F33" s="64" t="str">
        <f>F20</f>
        <v>2016 (e)</v>
      </c>
      <c r="G33" s="64" t="str">
        <f>G20</f>
        <v>2017 (f)</v>
      </c>
      <c r="H33" s="64" t="s">
        <v>12</v>
      </c>
      <c r="I33" s="52"/>
      <c r="J33" s="52"/>
      <c r="K33" s="52"/>
      <c r="M33" s="31"/>
      <c r="N33" s="63" t="s">
        <v>69</v>
      </c>
      <c r="O33" s="64">
        <f>O20</f>
        <v>2018</v>
      </c>
      <c r="P33" s="64">
        <f>P20</f>
        <v>2019</v>
      </c>
      <c r="Q33" s="64">
        <f>Q20</f>
        <v>2020</v>
      </c>
      <c r="R33" s="64">
        <f>R20</f>
        <v>2021</v>
      </c>
      <c r="S33" s="64">
        <f>S20</f>
        <v>2022</v>
      </c>
      <c r="T33" s="64" t="s">
        <v>12</v>
      </c>
      <c r="U33" s="52"/>
      <c r="V33" s="52"/>
    </row>
    <row r="34" spans="1:23" ht="19.5" thickBot="1" x14ac:dyDescent="0.35">
      <c r="A34" s="31"/>
      <c r="B34" s="61" t="str">
        <f>'3.2 Input│Other'!A54</f>
        <v>Augmentation</v>
      </c>
      <c r="C34" s="60">
        <f>SUMIF('4.1 Calc│Hist Act ($nom)'!$D$13:$D$1007,$B34,'4.1 Calc│Hist Act ($nom)'!G$13:G$1007)/1000000</f>
        <v>12.30992417</v>
      </c>
      <c r="D34" s="60">
        <f>SUMIF('4.1 Calc│Hist Act ($nom)'!$D$13:$D$1007,$B34,'4.1 Calc│Hist Act ($nom)'!H$13:H$1007)/1000000</f>
        <v>112.41567938</v>
      </c>
      <c r="E34" s="60">
        <f>SUMIF('4.1 Calc│Hist Act ($nom)'!$D$13:$D$1007,$B34,'4.1 Calc│Hist Act ($nom)'!I$13:I$1007)/1000000</f>
        <v>74.588733811284854</v>
      </c>
      <c r="F34" s="60">
        <f>SUMIF('4.1 Calc│Hist Act ($nom)'!$D$13:$D$1007,$B34,'4.1 Calc│Hist Act ($nom)'!J$13:J$1007)/1000000</f>
        <v>92.136398998861537</v>
      </c>
      <c r="G34" s="60">
        <f>SUMIF('4.1 Calc│Hist Act ($nom)'!$D$13:$D$1007,$B34,'4.1 Calc│Hist Act ($nom)'!K$13:K$1007)/1000000</f>
        <v>43.063099490152894</v>
      </c>
      <c r="H34" s="60">
        <f>SUM(C34:G34)</f>
        <v>334.5138358502993</v>
      </c>
      <c r="I34" s="52"/>
      <c r="J34" s="52"/>
      <c r="K34" s="52"/>
      <c r="M34" s="31"/>
      <c r="N34" s="61" t="str">
        <f>B34</f>
        <v>Augmentation</v>
      </c>
      <c r="O34" s="60">
        <f>SUMIF('5.5 Calc│Escalated capex'!$E$13:$E$1000,$N34,'5.5 Calc│Escalated capex'!G$13:G$1000)</f>
        <v>49.432722440332988</v>
      </c>
      <c r="P34" s="60">
        <f>SUMIF('5.5 Calc│Escalated capex'!$E$13:$E$1000,$N34,'5.5 Calc│Escalated capex'!H$13:H$1000)</f>
        <v>59.047539558773138</v>
      </c>
      <c r="Q34" s="60">
        <f>SUMIF('5.5 Calc│Escalated capex'!$E$13:$E$1000,$N34,'5.5 Calc│Escalated capex'!I$13:I$1000)</f>
        <v>58.946862842107898</v>
      </c>
      <c r="R34" s="60">
        <f>SUMIF('5.5 Calc│Escalated capex'!$E$13:$E$1000,$N34,'5.5 Calc│Escalated capex'!J$13:J$1000)</f>
        <v>0</v>
      </c>
      <c r="S34" s="60">
        <f>SUMIF('5.5 Calc│Escalated capex'!$E$13:$E$1000,$N34,'5.5 Calc│Escalated capex'!K$13:K$1000)</f>
        <v>0</v>
      </c>
      <c r="T34" s="60">
        <f>SUM(O34:S34)</f>
        <v>167.42712484121401</v>
      </c>
      <c r="U34" s="52"/>
      <c r="V34" s="52"/>
    </row>
    <row r="35" spans="1:23" ht="19.5" thickBot="1" x14ac:dyDescent="0.35">
      <c r="A35" s="31"/>
      <c r="B35" s="61" t="str">
        <f>'3.2 Input│Other'!A55</f>
        <v>Replacement</v>
      </c>
      <c r="C35" s="60">
        <f>SUMIF('4.1 Calc│Hist Act ($nom)'!$D$13:$D$1007,$B35,'4.1 Calc│Hist Act ($nom)'!G$13:G$1007)/1000000</f>
        <v>1.5504420000000005</v>
      </c>
      <c r="D35" s="60">
        <f>SUMIF('4.1 Calc│Hist Act ($nom)'!$D$13:$D$1007,$B35,'4.1 Calc│Hist Act ($nom)'!H$13:H$1007)/1000000</f>
        <v>7.52168832</v>
      </c>
      <c r="E35" s="60">
        <f>SUMIF('4.1 Calc│Hist Act ($nom)'!$D$13:$D$1007,$B35,'4.1 Calc│Hist Act ($nom)'!I$13:I$1007)/1000000</f>
        <v>14.233715899999998</v>
      </c>
      <c r="F35" s="60">
        <f>SUMIF('4.1 Calc│Hist Act ($nom)'!$D$13:$D$1007,$B35,'4.1 Calc│Hist Act ($nom)'!J$13:J$1007)/1000000</f>
        <v>10.693042860000002</v>
      </c>
      <c r="G35" s="60">
        <f>SUMIF('4.1 Calc│Hist Act ($nom)'!$D$13:$D$1007,$B35,'4.1 Calc│Hist Act ($nom)'!K$13:K$1007)/1000000</f>
        <v>8.2933151800000005</v>
      </c>
      <c r="H35" s="60">
        <f>SUM(C35:G35)</f>
        <v>42.292204259999998</v>
      </c>
      <c r="I35" s="52"/>
      <c r="J35" s="52"/>
      <c r="K35" s="52"/>
      <c r="M35" s="31"/>
      <c r="N35" s="61" t="str">
        <f>B35</f>
        <v>Replacement</v>
      </c>
      <c r="O35" s="60">
        <f>SUMIF('5.5 Calc│Escalated capex'!$E$13:$E$1000,$N35,'5.5 Calc│Escalated capex'!G$13:G$1000)</f>
        <v>12.022348502705393</v>
      </c>
      <c r="P35" s="60">
        <f>SUMIF('5.5 Calc│Escalated capex'!$E$13:$E$1000,$N35,'5.5 Calc│Escalated capex'!H$13:H$1000)</f>
        <v>11.207884865690257</v>
      </c>
      <c r="Q35" s="60">
        <f>SUMIF('5.5 Calc│Escalated capex'!$E$13:$E$1000,$N35,'5.5 Calc│Escalated capex'!I$13:I$1000)</f>
        <v>9.5478320752882766</v>
      </c>
      <c r="R35" s="60">
        <f>SUMIF('5.5 Calc│Escalated capex'!$E$13:$E$1000,$N35,'5.5 Calc│Escalated capex'!J$13:J$1000)</f>
        <v>12.930457259982512</v>
      </c>
      <c r="S35" s="60">
        <f>SUMIF('5.5 Calc│Escalated capex'!$E$13:$E$1000,$N35,'5.5 Calc│Escalated capex'!K$13:K$1000)</f>
        <v>14.249611302413829</v>
      </c>
      <c r="T35" s="60">
        <f>SUM(O35:S35)</f>
        <v>59.958134006080272</v>
      </c>
      <c r="U35" s="52"/>
      <c r="V35" s="52"/>
    </row>
    <row r="36" spans="1:23" ht="19.5" thickBot="1" x14ac:dyDescent="0.35">
      <c r="A36" s="31"/>
      <c r="B36" s="61" t="str">
        <f>'3.2 Input│Other'!A56</f>
        <v>Non-System</v>
      </c>
      <c r="C36" s="60">
        <f>SUMIF('4.1 Calc│Hist Act ($nom)'!$D$13:$D$1007,$B36,'4.1 Calc│Hist Act ($nom)'!G$13:G$1007)/1000000</f>
        <v>1.7358233293509449</v>
      </c>
      <c r="D36" s="60">
        <f>SUMIF('4.1 Calc│Hist Act ($nom)'!$D$13:$D$1007,$B36,'4.1 Calc│Hist Act ($nom)'!H$13:H$1007)/1000000</f>
        <v>4.2378270101712925</v>
      </c>
      <c r="E36" s="60">
        <f>SUMIF('4.1 Calc│Hist Act ($nom)'!$D$13:$D$1007,$B36,'4.1 Calc│Hist Act ($nom)'!I$13:I$1007)/1000000</f>
        <v>5.7047131702722522</v>
      </c>
      <c r="F36" s="60">
        <f>SUMIF('4.1 Calc│Hist Act ($nom)'!$D$13:$D$1007,$B36,'4.1 Calc│Hist Act ($nom)'!J$13:J$1007)/1000000</f>
        <v>2.184145084536016</v>
      </c>
      <c r="G36" s="60">
        <f>SUMIF('4.1 Calc│Hist Act ($nom)'!$D$13:$D$1007,$B36,'4.1 Calc│Hist Act ($nom)'!K$13:K$1007)/1000000</f>
        <v>7.1008203788929709</v>
      </c>
      <c r="H36" s="60">
        <f>SUM(C36:G36)</f>
        <v>20.963328973223476</v>
      </c>
      <c r="I36" s="52"/>
      <c r="J36" s="52"/>
      <c r="K36" s="52"/>
      <c r="M36" s="31"/>
      <c r="N36" s="61" t="str">
        <f>B36</f>
        <v>Non-System</v>
      </c>
      <c r="O36" s="60">
        <f>SUMIF('5.5 Calc│Escalated capex'!$E$13:$E$1000,$N36,'5.5 Calc│Escalated capex'!G$13:G$1000)</f>
        <v>4.2508056271357209</v>
      </c>
      <c r="P36" s="60">
        <f>SUMIF('5.5 Calc│Escalated capex'!$E$13:$E$1000,$N36,'5.5 Calc│Escalated capex'!H$13:H$1000)</f>
        <v>3.5592696045621945</v>
      </c>
      <c r="Q36" s="60">
        <f>SUMIF('5.5 Calc│Escalated capex'!$E$13:$E$1000,$N36,'5.5 Calc│Escalated capex'!I$13:I$1000)</f>
        <v>3.2582645088732729</v>
      </c>
      <c r="R36" s="60">
        <f>SUMIF('5.5 Calc│Escalated capex'!$E$13:$E$1000,$N36,'5.5 Calc│Escalated capex'!J$13:J$1000)</f>
        <v>3.57384661611915</v>
      </c>
      <c r="S36" s="60">
        <f>SUMIF('5.5 Calc│Escalated capex'!$E$13:$E$1000,$N36,'5.5 Calc│Escalated capex'!K$13:K$1000)</f>
        <v>2.2970246384586055</v>
      </c>
      <c r="T36" s="60">
        <f>SUM(O36:S36)</f>
        <v>16.939210995148944</v>
      </c>
      <c r="U36" s="52"/>
      <c r="V36" s="52"/>
    </row>
    <row r="37" spans="1:23" ht="19.5" thickBot="1" x14ac:dyDescent="0.35">
      <c r="A37" s="31"/>
      <c r="B37" s="61" t="s">
        <v>12</v>
      </c>
      <c r="C37" s="60">
        <f>SUM(C34:C36)</f>
        <v>15.596189499350945</v>
      </c>
      <c r="D37" s="60">
        <f>SUM(D34:D36)</f>
        <v>124.17519471017128</v>
      </c>
      <c r="E37" s="60">
        <f>SUM(E34:E36)</f>
        <v>94.527162881557103</v>
      </c>
      <c r="F37" s="60">
        <f>SUM(F34:F36)</f>
        <v>105.01358694339756</v>
      </c>
      <c r="G37" s="60">
        <f>SUM(G34:G36)</f>
        <v>58.457235049045863</v>
      </c>
      <c r="H37" s="60">
        <f>SUM(C37:G37)</f>
        <v>397.76936908352275</v>
      </c>
      <c r="I37" s="52"/>
      <c r="J37" s="52"/>
      <c r="K37" s="102">
        <f>H37-H29</f>
        <v>0</v>
      </c>
      <c r="M37" s="31"/>
      <c r="N37" s="69" t="s">
        <v>12</v>
      </c>
      <c r="O37" s="70">
        <f>SUM(O34:O36)</f>
        <v>65.705876570174098</v>
      </c>
      <c r="P37" s="70">
        <f>SUM(P34:P36)</f>
        <v>73.814694029025588</v>
      </c>
      <c r="Q37" s="70">
        <f>SUM(Q34:Q36)</f>
        <v>71.752959426269442</v>
      </c>
      <c r="R37" s="70">
        <f>SUM(R34:R36)</f>
        <v>16.504303876101662</v>
      </c>
      <c r="S37" s="70">
        <f>SUM(S34:S36)</f>
        <v>16.546635940872434</v>
      </c>
      <c r="T37" s="70">
        <f>SUM(O37:S37)</f>
        <v>244.32446984244325</v>
      </c>
      <c r="U37" s="52"/>
      <c r="V37" s="102">
        <f>T37-T29</f>
        <v>0</v>
      </c>
    </row>
    <row r="38" spans="1:23" x14ac:dyDescent="0.25">
      <c r="A38" s="31"/>
      <c r="B38" s="31"/>
      <c r="C38" s="31"/>
      <c r="D38" s="31"/>
      <c r="E38" s="31"/>
      <c r="F38" s="31"/>
      <c r="G38" s="31"/>
      <c r="H38" s="41"/>
      <c r="I38" s="31"/>
      <c r="J38" s="52"/>
      <c r="K38" s="52"/>
      <c r="M38" s="31"/>
      <c r="N38" s="62"/>
      <c r="O38" s="62"/>
      <c r="P38" s="62"/>
      <c r="Q38" s="62"/>
      <c r="R38" s="62"/>
      <c r="S38" s="62"/>
      <c r="T38" s="62"/>
      <c r="U38" s="52"/>
      <c r="V38" s="52"/>
    </row>
    <row r="39" spans="1:23" ht="20.25" x14ac:dyDescent="0.3">
      <c r="A39" s="31"/>
      <c r="B39" s="5" t="s">
        <v>74</v>
      </c>
      <c r="C39" s="31"/>
      <c r="D39" s="31"/>
      <c r="E39" s="31"/>
      <c r="F39" s="31"/>
      <c r="G39" s="31"/>
      <c r="H39" s="31"/>
      <c r="I39" s="31"/>
      <c r="J39" s="52"/>
      <c r="K39" s="52"/>
      <c r="M39" s="31"/>
      <c r="N39" s="5" t="s">
        <v>116</v>
      </c>
      <c r="O39" s="62"/>
      <c r="P39" s="62"/>
      <c r="Q39" s="62"/>
      <c r="R39" s="62"/>
      <c r="S39" s="62"/>
      <c r="T39" s="77"/>
      <c r="U39" s="52"/>
      <c r="V39" s="52"/>
    </row>
    <row r="40" spans="1:2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52"/>
      <c r="K40" s="52"/>
      <c r="M40" s="52"/>
      <c r="N40" s="62"/>
      <c r="O40" s="62"/>
      <c r="P40" s="62"/>
      <c r="Q40" s="62"/>
      <c r="R40" s="62"/>
      <c r="S40" s="62"/>
      <c r="T40" s="62"/>
      <c r="U40" s="52"/>
      <c r="V40" s="52"/>
    </row>
    <row r="41" spans="1:23" x14ac:dyDescent="0.25">
      <c r="A41" s="31"/>
      <c r="B41" s="63" t="str">
        <f t="shared" ref="B41:G41" si="3">B33</f>
        <v>Asset Category</v>
      </c>
      <c r="C41" s="64">
        <f t="shared" si="3"/>
        <v>2013</v>
      </c>
      <c r="D41" s="64">
        <f t="shared" si="3"/>
        <v>2014</v>
      </c>
      <c r="E41" s="64">
        <f t="shared" si="3"/>
        <v>2015</v>
      </c>
      <c r="F41" s="64" t="str">
        <f t="shared" si="3"/>
        <v>2016 (e)</v>
      </c>
      <c r="G41" s="64" t="str">
        <f t="shared" si="3"/>
        <v>2017 (f)</v>
      </c>
      <c r="H41" s="65" t="s">
        <v>12</v>
      </c>
      <c r="M41" s="52"/>
      <c r="N41" s="63"/>
      <c r="O41" s="64">
        <f>$O$33</f>
        <v>2018</v>
      </c>
      <c r="P41" s="64">
        <f>$P$33</f>
        <v>2019</v>
      </c>
      <c r="Q41" s="64">
        <f>$Q$33</f>
        <v>2020</v>
      </c>
      <c r="R41" s="64">
        <f>$R$33</f>
        <v>2021</v>
      </c>
      <c r="S41" s="64">
        <f>$S$33</f>
        <v>2022</v>
      </c>
      <c r="T41" s="64" t="str">
        <f>T15</f>
        <v>Total</v>
      </c>
      <c r="U41" s="52"/>
      <c r="V41" s="52"/>
    </row>
    <row r="42" spans="1:23" ht="19.5" thickBot="1" x14ac:dyDescent="0.35">
      <c r="A42" s="31"/>
      <c r="B42" s="61" t="s">
        <v>87</v>
      </c>
      <c r="C42" s="60">
        <f>C37-C34</f>
        <v>3.286265329350945</v>
      </c>
      <c r="D42" s="60">
        <f>D37-D34</f>
        <v>11.759515330171283</v>
      </c>
      <c r="E42" s="60">
        <f>E37-E34</f>
        <v>19.93842907027225</v>
      </c>
      <c r="F42" s="60">
        <f>F37-F34</f>
        <v>12.877187944536018</v>
      </c>
      <c r="G42" s="60">
        <f>G37-G34</f>
        <v>15.39413555889297</v>
      </c>
      <c r="H42" s="60">
        <f>SUM(C42:G42)</f>
        <v>63.255533233223467</v>
      </c>
      <c r="K42" s="102">
        <f>H37-H34-H42</f>
        <v>0</v>
      </c>
      <c r="M42" s="52"/>
      <c r="N42" s="61" t="str">
        <f>LEFT(N39,(FIND("(",N39)-2))</f>
        <v>Warragul lateral expansion</v>
      </c>
      <c r="O42" s="60">
        <f>VLOOKUP($V42,'5.5 Calc│Escalated capex'!$B$12:$L$1000,COLUMN(O42)-9,FALSE)</f>
        <v>5.5892988929889293</v>
      </c>
      <c r="P42" s="60">
        <f>VLOOKUP($V$42,'5.5 Calc│Escalated capex'!$B$12:$L$1000,COLUMN(P42)-9,FALSE)</f>
        <v>2.0701107011070112</v>
      </c>
      <c r="Q42" s="60">
        <f>VLOOKUP($V$42,'5.5 Calc│Escalated capex'!$B$12:$L$1000,COLUMN(Q42)-9,FALSE)</f>
        <v>0</v>
      </c>
      <c r="R42" s="60">
        <f>VLOOKUP($V$42,'5.5 Calc│Escalated capex'!$B$12:$L$1000,COLUMN(R42)-9,FALSE)</f>
        <v>0</v>
      </c>
      <c r="S42" s="60">
        <f>VLOOKUP($V$42,'5.5 Calc│Escalated capex'!$B$12:$L$1000,COLUMN(S42)-9,FALSE)</f>
        <v>0</v>
      </c>
      <c r="T42" s="60">
        <f>SUM(O42:S42)</f>
        <v>7.6594095940959406</v>
      </c>
      <c r="U42" s="52"/>
      <c r="V42" s="6" t="s">
        <v>344</v>
      </c>
    </row>
    <row r="43" spans="1:23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52"/>
      <c r="K43" s="52"/>
      <c r="M43" s="52"/>
      <c r="N43" s="62"/>
      <c r="O43" s="62"/>
      <c r="P43" s="62"/>
      <c r="Q43" s="62"/>
      <c r="R43" s="62"/>
      <c r="S43" s="62"/>
      <c r="T43" s="62"/>
      <c r="U43" s="52"/>
      <c r="V43" s="52"/>
    </row>
    <row r="44" spans="1:23" ht="20.25" x14ac:dyDescent="0.3">
      <c r="A44" s="31"/>
      <c r="B44" s="5" t="s">
        <v>357</v>
      </c>
      <c r="C44" s="31"/>
      <c r="D44" s="31"/>
      <c r="E44" s="31"/>
      <c r="F44" s="31"/>
      <c r="G44" s="31"/>
      <c r="H44" s="31"/>
      <c r="I44" s="31"/>
      <c r="J44" s="52"/>
      <c r="K44" s="52"/>
      <c r="M44" s="52"/>
      <c r="N44" s="5" t="s">
        <v>119</v>
      </c>
      <c r="O44" s="62"/>
      <c r="P44" s="62"/>
      <c r="Q44" s="62"/>
      <c r="R44" s="62"/>
      <c r="S44" s="62"/>
      <c r="T44" s="62"/>
      <c r="U44" s="52"/>
      <c r="V44" s="52"/>
    </row>
    <row r="45" spans="1:23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52"/>
      <c r="K45" s="52"/>
      <c r="M45" s="52"/>
      <c r="N45" s="62"/>
      <c r="O45" s="62"/>
      <c r="P45" s="62"/>
      <c r="Q45" s="62"/>
      <c r="R45" s="62"/>
      <c r="S45" s="62"/>
      <c r="T45" s="62"/>
      <c r="U45" s="52"/>
      <c r="V45" s="52"/>
    </row>
    <row r="46" spans="1:23" x14ac:dyDescent="0.25">
      <c r="A46" s="31"/>
      <c r="B46" s="63" t="str">
        <f t="shared" ref="B46:G46" si="4">B41</f>
        <v>Asset Category</v>
      </c>
      <c r="C46" s="64">
        <f t="shared" si="4"/>
        <v>2013</v>
      </c>
      <c r="D46" s="64">
        <f t="shared" si="4"/>
        <v>2014</v>
      </c>
      <c r="E46" s="64">
        <f t="shared" si="4"/>
        <v>2015</v>
      </c>
      <c r="F46" s="64" t="str">
        <f t="shared" si="4"/>
        <v>2016 (e)</v>
      </c>
      <c r="G46" s="64" t="str">
        <f t="shared" si="4"/>
        <v>2017 (f)</v>
      </c>
      <c r="H46" s="64" t="s">
        <v>12</v>
      </c>
      <c r="M46" s="31"/>
      <c r="N46" s="63"/>
      <c r="O46" s="64">
        <f>$O$33</f>
        <v>2018</v>
      </c>
      <c r="P46" s="64">
        <f>$P$33</f>
        <v>2019</v>
      </c>
      <c r="Q46" s="64">
        <f>$Q$33</f>
        <v>2020</v>
      </c>
      <c r="R46" s="64">
        <f>$R$33</f>
        <v>2021</v>
      </c>
      <c r="S46" s="64">
        <f>$S$33</f>
        <v>2022</v>
      </c>
      <c r="T46" s="64" t="str">
        <f>T20</f>
        <v>Total</v>
      </c>
      <c r="U46" s="52"/>
      <c r="V46" s="52"/>
    </row>
    <row r="47" spans="1:23" s="13" customFormat="1" ht="19.5" thickBot="1" x14ac:dyDescent="0.35">
      <c r="A47" s="31"/>
      <c r="B47" s="63" t="s">
        <v>358</v>
      </c>
      <c r="C47" s="63"/>
      <c r="D47" s="63"/>
      <c r="E47" s="63"/>
      <c r="F47" s="63"/>
      <c r="G47" s="63"/>
      <c r="H47" s="63"/>
      <c r="J47" s="62"/>
      <c r="K47" s="62"/>
      <c r="L47" s="43"/>
      <c r="M47" s="31"/>
      <c r="N47" s="78" t="s">
        <v>122</v>
      </c>
      <c r="O47" s="60">
        <f>VLOOKUP($V47,'5.5 Calc│Escalated capex'!$B$12:$L$1000,COLUMN(O47)-9,FALSE)</f>
        <v>2.0288546472509226</v>
      </c>
      <c r="P47" s="60">
        <f>VLOOKUP($V47,'5.5 Calc│Escalated capex'!$B$12:$L$1000,COLUMN(P47)-9,FALSE)</f>
        <v>0</v>
      </c>
      <c r="Q47" s="60">
        <f>VLOOKUP($V47,'5.5 Calc│Escalated capex'!$B$12:$L$1000,COLUMN(Q47)-9,FALSE)</f>
        <v>0</v>
      </c>
      <c r="R47" s="60">
        <f>VLOOKUP($V47,'5.5 Calc│Escalated capex'!$B$12:$L$1000,COLUMN(R47)-9,FALSE)</f>
        <v>0</v>
      </c>
      <c r="S47" s="60">
        <f>VLOOKUP($V47,'5.5 Calc│Escalated capex'!$B$12:$L$1000,COLUMN(S47)-9,FALSE)</f>
        <v>0</v>
      </c>
      <c r="T47" s="60">
        <f>SUM(O47:S47)</f>
        <v>2.0288546472509226</v>
      </c>
      <c r="U47" s="52"/>
      <c r="V47" s="6" t="s">
        <v>345</v>
      </c>
      <c r="W47" s="43"/>
    </row>
    <row r="48" spans="1:23" ht="29.25" thickBot="1" x14ac:dyDescent="0.35">
      <c r="A48" s="31"/>
      <c r="B48" s="61" t="str">
        <f>B34</f>
        <v>Augmentation</v>
      </c>
      <c r="C48" s="60">
        <v>12.30992417</v>
      </c>
      <c r="D48" s="60">
        <v>112.41567938</v>
      </c>
      <c r="E48" s="60">
        <v>74.588733811284854</v>
      </c>
      <c r="F48" s="60">
        <v>92.136398998861537</v>
      </c>
      <c r="G48" s="60">
        <v>52.33098677288794</v>
      </c>
      <c r="H48" s="60">
        <f>SUM(C48:G48)</f>
        <v>343.78172313303435</v>
      </c>
      <c r="M48" s="31"/>
      <c r="N48" s="78" t="s">
        <v>123</v>
      </c>
      <c r="O48" s="60">
        <f>VLOOKUP($V48,'5.5 Calc│Escalated capex'!$B$12:$L$1000,COLUMN(O48)-9,FALSE)</f>
        <v>1.4703543556051664</v>
      </c>
      <c r="P48" s="60">
        <f>VLOOKUP($V48,'5.5 Calc│Escalated capex'!$B$12:$L$1000,COLUMN(P48)-9,FALSE)</f>
        <v>0</v>
      </c>
      <c r="Q48" s="60">
        <f>VLOOKUP($V48,'5.5 Calc│Escalated capex'!$B$12:$L$1000,COLUMN(Q48)-9,FALSE)</f>
        <v>0</v>
      </c>
      <c r="R48" s="60">
        <f>VLOOKUP($V48,'5.5 Calc│Escalated capex'!$B$12:$L$1000,COLUMN(R48)-9,FALSE)</f>
        <v>0</v>
      </c>
      <c r="S48" s="60">
        <f>VLOOKUP($V48,'5.5 Calc│Escalated capex'!$B$12:$L$1000,COLUMN(S48)-9,FALSE)</f>
        <v>0</v>
      </c>
      <c r="T48" s="60">
        <f>SUM(O48:S48)</f>
        <v>1.4703543556051664</v>
      </c>
      <c r="U48" s="52"/>
      <c r="V48" s="6" t="s">
        <v>346</v>
      </c>
    </row>
    <row r="49" spans="1:23" s="13" customFormat="1" ht="19.5" thickBot="1" x14ac:dyDescent="0.35">
      <c r="A49" s="31"/>
      <c r="B49" s="61" t="str">
        <f>B35</f>
        <v>Replacement</v>
      </c>
      <c r="C49" s="60">
        <v>1.5504420000000005</v>
      </c>
      <c r="D49" s="60">
        <v>7.52168832</v>
      </c>
      <c r="E49" s="60">
        <v>14.208332649999999</v>
      </c>
      <c r="F49" s="60">
        <v>10.524078330000002</v>
      </c>
      <c r="G49" s="60">
        <v>8.1050000000000004</v>
      </c>
      <c r="H49" s="60">
        <f>SUM(C49:G49)</f>
        <v>41.909541300000001</v>
      </c>
      <c r="I49" s="62"/>
      <c r="J49" s="62"/>
      <c r="K49" s="62"/>
      <c r="L49" s="43"/>
      <c r="M49" s="31"/>
      <c r="N49" s="80" t="s">
        <v>12</v>
      </c>
      <c r="O49" s="70">
        <f>SUM(O47:O48)</f>
        <v>3.4992090028560892</v>
      </c>
      <c r="P49" s="70">
        <f>SUM(P47:P48)</f>
        <v>0</v>
      </c>
      <c r="Q49" s="70">
        <f>SUM(Q47:Q48)</f>
        <v>0</v>
      </c>
      <c r="R49" s="70">
        <f>SUM(R47:R48)</f>
        <v>0</v>
      </c>
      <c r="S49" s="70">
        <f>SUM(S47:S48)</f>
        <v>0</v>
      </c>
      <c r="T49" s="60">
        <f>SUM(O49:S49)</f>
        <v>3.4992090028560892</v>
      </c>
      <c r="U49" s="52"/>
      <c r="V49" s="52"/>
      <c r="W49" s="43"/>
    </row>
    <row r="50" spans="1:23" ht="19.5" thickBot="1" x14ac:dyDescent="0.35">
      <c r="A50" s="31"/>
      <c r="B50" s="61" t="str">
        <f>B36</f>
        <v>Non-System</v>
      </c>
      <c r="C50" s="60">
        <v>1.7358233293509449</v>
      </c>
      <c r="D50" s="60">
        <v>4.2378270101712925</v>
      </c>
      <c r="E50" s="60">
        <v>5.7300964202722522</v>
      </c>
      <c r="F50" s="60">
        <v>2.3531096145360153</v>
      </c>
      <c r="G50" s="60">
        <v>8.5508199999999999</v>
      </c>
      <c r="H50" s="60">
        <f>SUM(C50:G50)</f>
        <v>22.607676374330502</v>
      </c>
      <c r="I50" s="62"/>
      <c r="M50" s="31"/>
      <c r="N50" s="62"/>
      <c r="O50" s="62"/>
      <c r="P50" s="62"/>
      <c r="Q50" s="62"/>
      <c r="R50" s="62"/>
      <c r="S50" s="62"/>
      <c r="T50" s="62"/>
      <c r="U50" s="52"/>
      <c r="V50" s="52"/>
    </row>
    <row r="51" spans="1:23" ht="21" thickBot="1" x14ac:dyDescent="0.35">
      <c r="A51" s="31"/>
      <c r="B51" s="61" t="s">
        <v>12</v>
      </c>
      <c r="C51" s="60">
        <f t="shared" ref="C51:H51" si="5">SUM(C48:C50)</f>
        <v>15.596189499350945</v>
      </c>
      <c r="D51" s="60">
        <f t="shared" si="5"/>
        <v>124.17519471017128</v>
      </c>
      <c r="E51" s="60">
        <f t="shared" si="5"/>
        <v>94.527162881557103</v>
      </c>
      <c r="F51" s="60">
        <f t="shared" si="5"/>
        <v>105.01358694339754</v>
      </c>
      <c r="G51" s="60">
        <f t="shared" si="5"/>
        <v>68.986806772887945</v>
      </c>
      <c r="H51" s="60">
        <f t="shared" si="5"/>
        <v>408.29894080736483</v>
      </c>
      <c r="I51" s="13"/>
      <c r="M51" s="31"/>
      <c r="N51" s="5" t="s">
        <v>136</v>
      </c>
      <c r="O51" s="62"/>
      <c r="P51" s="62"/>
      <c r="Q51" s="62"/>
      <c r="R51" s="62"/>
      <c r="S51" s="62"/>
      <c r="T51" s="62"/>
      <c r="U51" s="52"/>
      <c r="V51" s="52"/>
    </row>
    <row r="52" spans="1:23" ht="20.25" x14ac:dyDescent="0.3">
      <c r="A52" s="31"/>
      <c r="B52" s="63" t="s">
        <v>86</v>
      </c>
      <c r="C52" s="63"/>
      <c r="D52" s="63"/>
      <c r="E52" s="63"/>
      <c r="F52" s="63"/>
      <c r="G52" s="63"/>
      <c r="H52" s="63"/>
      <c r="N52" s="5"/>
      <c r="O52" s="52"/>
      <c r="P52" s="52"/>
      <c r="Q52" s="52"/>
      <c r="R52" s="52"/>
      <c r="S52" s="52"/>
      <c r="T52" s="52"/>
      <c r="U52" s="52"/>
      <c r="V52" s="52"/>
    </row>
    <row r="53" spans="1:23" ht="19.5" thickBot="1" x14ac:dyDescent="0.35">
      <c r="A53" s="31"/>
      <c r="B53" s="61" t="str">
        <f>B48</f>
        <v>Augmentation</v>
      </c>
      <c r="C53" s="60">
        <f>C34</f>
        <v>12.30992417</v>
      </c>
      <c r="D53" s="60">
        <f>D34</f>
        <v>112.41567938</v>
      </c>
      <c r="E53" s="60">
        <f>E34</f>
        <v>74.588733811284854</v>
      </c>
      <c r="F53" s="60">
        <f>F34</f>
        <v>92.136398998861537</v>
      </c>
      <c r="G53" s="60">
        <f>G34</f>
        <v>43.063099490152894</v>
      </c>
      <c r="H53" s="60">
        <f>SUM(C53:G53)</f>
        <v>334.5138358502993</v>
      </c>
      <c r="N53" s="63"/>
      <c r="O53" s="64">
        <f>$O$33</f>
        <v>2018</v>
      </c>
      <c r="P53" s="64">
        <f>$P$33</f>
        <v>2019</v>
      </c>
      <c r="Q53" s="64">
        <f>$Q$33</f>
        <v>2020</v>
      </c>
      <c r="R53" s="64">
        <f>$R$33</f>
        <v>2021</v>
      </c>
      <c r="S53" s="64">
        <f>$S$33</f>
        <v>2022</v>
      </c>
      <c r="T53" s="64">
        <f>T18</f>
        <v>0</v>
      </c>
      <c r="U53" s="52"/>
      <c r="V53" s="52"/>
    </row>
    <row r="54" spans="1:23" ht="19.5" thickBot="1" x14ac:dyDescent="0.35">
      <c r="A54" s="31"/>
      <c r="B54" s="61" t="str">
        <f>B49</f>
        <v>Replacement</v>
      </c>
      <c r="C54" s="60">
        <f>C37-C53-C55</f>
        <v>1.5504420000000001</v>
      </c>
      <c r="D54" s="60">
        <f>D37-D53-D55</f>
        <v>7.5216883199999902</v>
      </c>
      <c r="E54" s="60">
        <f>E37-E53-E55</f>
        <v>14.233715899999996</v>
      </c>
      <c r="F54" s="60">
        <f>F37-F53-F55</f>
        <v>10.693042860000002</v>
      </c>
      <c r="G54" s="60">
        <f>G37-G53-G55</f>
        <v>8.2933151799999987</v>
      </c>
      <c r="H54" s="60">
        <f>SUM(C54:G54)</f>
        <v>42.292204259999984</v>
      </c>
      <c r="N54" s="78" t="s">
        <v>347</v>
      </c>
      <c r="O54" s="60">
        <f>VLOOKUP($V54,'5.5 Calc│Escalated capex'!$B$12:$L$1000,COLUMN(O54)-9,FALSE)</f>
        <v>16.468938351977329</v>
      </c>
      <c r="P54" s="60">
        <f>VLOOKUP($V54,'5.5 Calc│Escalated capex'!$B$12:$L$1000,COLUMN(P54)-9,FALSE)</f>
        <v>30.013642254617118</v>
      </c>
      <c r="Q54" s="60">
        <f>VLOOKUP($V54,'5.5 Calc│Escalated capex'!$B$12:$L$1000,COLUMN(Q54)-9,FALSE)</f>
        <v>50.525706037317001</v>
      </c>
      <c r="R54" s="60">
        <f>VLOOKUP($V54,'5.5 Calc│Escalated capex'!$B$12:$L$1000,COLUMN(R54)-9,FALSE)</f>
        <v>0</v>
      </c>
      <c r="S54" s="60">
        <f>VLOOKUP($V54,'5.5 Calc│Escalated capex'!$B$12:$L$1000,COLUMN(S54)-9,FALSE)</f>
        <v>0</v>
      </c>
      <c r="T54" s="60">
        <f>SUM(O54:S54)</f>
        <v>97.008286643911447</v>
      </c>
      <c r="U54" s="52"/>
      <c r="V54" s="6" t="s">
        <v>351</v>
      </c>
    </row>
    <row r="55" spans="1:23" ht="19.5" thickBot="1" x14ac:dyDescent="0.35">
      <c r="A55" s="31"/>
      <c r="B55" s="61" t="str">
        <f>B50</f>
        <v>Non-System</v>
      </c>
      <c r="C55" s="60">
        <f>C36</f>
        <v>1.7358233293509449</v>
      </c>
      <c r="D55" s="60">
        <f>D36</f>
        <v>4.2378270101712925</v>
      </c>
      <c r="E55" s="60">
        <f>E36</f>
        <v>5.7047131702722522</v>
      </c>
      <c r="F55" s="60">
        <f>F36</f>
        <v>2.184145084536016</v>
      </c>
      <c r="G55" s="60">
        <f>G36</f>
        <v>7.1008203788929709</v>
      </c>
      <c r="H55" s="60">
        <f>SUM(C55:G55)</f>
        <v>20.963328973223476</v>
      </c>
      <c r="N55" s="78" t="s">
        <v>348</v>
      </c>
      <c r="O55" s="60">
        <f>VLOOKUP($V55,'5.5 Calc│Escalated capex'!$B$12:$L$1000,COLUMN(O55)-9,FALSE)</f>
        <v>7.2905803925092227</v>
      </c>
      <c r="P55" s="60">
        <f>VLOOKUP($V55,'5.5 Calc│Escalated capex'!$B$12:$L$1000,COLUMN(P55)-9,FALSE)</f>
        <v>12.516199081758915</v>
      </c>
      <c r="Q55" s="60">
        <f>VLOOKUP($V55,'5.5 Calc│Escalated capex'!$B$12:$L$1000,COLUMN(Q55)-9,FALSE)</f>
        <v>6.3932505718573172</v>
      </c>
      <c r="R55" s="60">
        <f>VLOOKUP($V55,'5.5 Calc│Escalated capex'!$B$12:$L$1000,COLUMN(R55)-9,FALSE)</f>
        <v>0</v>
      </c>
      <c r="S55" s="60">
        <f>VLOOKUP($V55,'5.5 Calc│Escalated capex'!$B$12:$L$1000,COLUMN(S55)-9,FALSE)</f>
        <v>0</v>
      </c>
      <c r="T55" s="60">
        <f>SUM(O55:S55)</f>
        <v>26.200030046125455</v>
      </c>
      <c r="U55" s="52"/>
      <c r="V55" s="6" t="s">
        <v>352</v>
      </c>
    </row>
    <row r="56" spans="1:23" ht="19.5" thickBot="1" x14ac:dyDescent="0.35">
      <c r="A56" s="31"/>
      <c r="B56" s="61" t="s">
        <v>12</v>
      </c>
      <c r="C56" s="60">
        <f>SUM(C53:C55)</f>
        <v>15.596189499350945</v>
      </c>
      <c r="D56" s="60">
        <f>SUM(D53:D55)</f>
        <v>124.17519471017128</v>
      </c>
      <c r="E56" s="60">
        <f>SUM(E53:E55)</f>
        <v>94.527162881557103</v>
      </c>
      <c r="F56" s="60">
        <f>SUM(F53:F55)</f>
        <v>105.01358694339756</v>
      </c>
      <c r="G56" s="60">
        <f>SUM(G53:G55)</f>
        <v>58.457235049045863</v>
      </c>
      <c r="H56" s="60">
        <f>SUM(C56:G56)</f>
        <v>397.76936908352275</v>
      </c>
      <c r="K56" s="102">
        <f>H56-H37</f>
        <v>0</v>
      </c>
      <c r="N56" s="78" t="s">
        <v>349</v>
      </c>
      <c r="O56" s="60">
        <f>VLOOKUP($V56,'5.5 Calc│Escalated capex'!$B$12:$L$1000,COLUMN(O56)-9,FALSE)</f>
        <v>0</v>
      </c>
      <c r="P56" s="60">
        <f>VLOOKUP($V56,'5.5 Calc│Escalated capex'!$B$12:$L$1000,COLUMN(P56)-9,FALSE)</f>
        <v>1.6992732264760149</v>
      </c>
      <c r="Q56" s="60">
        <f>VLOOKUP($V56,'5.5 Calc│Escalated capex'!$B$12:$L$1000,COLUMN(Q56)-9,FALSE)</f>
        <v>2.0279062329335793</v>
      </c>
      <c r="R56" s="60">
        <f>VLOOKUP($V56,'5.5 Calc│Escalated capex'!$B$12:$L$1000,COLUMN(R56)-9,FALSE)</f>
        <v>0</v>
      </c>
      <c r="S56" s="60">
        <f>VLOOKUP($V56,'5.5 Calc│Escalated capex'!$B$12:$L$1000,COLUMN(S56)-9,FALSE)</f>
        <v>0</v>
      </c>
      <c r="T56" s="60">
        <f>SUM(O56:S56)</f>
        <v>3.7271794594095944</v>
      </c>
      <c r="U56" s="52"/>
      <c r="V56" s="6" t="s">
        <v>353</v>
      </c>
    </row>
    <row r="57" spans="1:23" ht="19.5" thickBot="1" x14ac:dyDescent="0.35">
      <c r="A57" s="31"/>
      <c r="B57" s="63" t="s">
        <v>61</v>
      </c>
      <c r="C57" s="63"/>
      <c r="D57" s="63"/>
      <c r="E57" s="63"/>
      <c r="F57" s="63"/>
      <c r="G57" s="63"/>
      <c r="H57" s="63"/>
      <c r="I57" s="31"/>
      <c r="J57" s="52"/>
      <c r="K57" s="52"/>
      <c r="N57" s="78" t="s">
        <v>350</v>
      </c>
      <c r="O57" s="60">
        <f t="shared" ref="O57:T57" si="6">SUM(O54:O56)</f>
        <v>23.759518744486552</v>
      </c>
      <c r="P57" s="60">
        <f t="shared" si="6"/>
        <v>44.229114562852047</v>
      </c>
      <c r="Q57" s="60">
        <f t="shared" si="6"/>
        <v>58.946862842107898</v>
      </c>
      <c r="R57" s="60">
        <f t="shared" si="6"/>
        <v>0</v>
      </c>
      <c r="S57" s="60">
        <f t="shared" si="6"/>
        <v>0</v>
      </c>
      <c r="T57" s="60">
        <f t="shared" si="6"/>
        <v>126.93549614944649</v>
      </c>
      <c r="U57" s="52"/>
      <c r="V57" s="52"/>
    </row>
    <row r="58" spans="1:23" ht="19.5" thickBot="1" x14ac:dyDescent="0.35">
      <c r="A58" s="31"/>
      <c r="B58" s="61" t="str">
        <f>B53</f>
        <v>Augmentation</v>
      </c>
      <c r="C58" s="60">
        <f t="shared" ref="C58:G61" si="7">C53-C48</f>
        <v>0</v>
      </c>
      <c r="D58" s="60">
        <f t="shared" si="7"/>
        <v>0</v>
      </c>
      <c r="E58" s="60">
        <f t="shared" si="7"/>
        <v>0</v>
      </c>
      <c r="F58" s="60">
        <f t="shared" si="7"/>
        <v>0</v>
      </c>
      <c r="G58" s="60">
        <f t="shared" si="7"/>
        <v>-9.267887282735046</v>
      </c>
      <c r="H58" s="60">
        <f>SUM(C58:G58)</f>
        <v>-9.267887282735046</v>
      </c>
      <c r="U58" s="52"/>
      <c r="V58" s="52"/>
    </row>
    <row r="59" spans="1:23" ht="21" thickBot="1" x14ac:dyDescent="0.35">
      <c r="A59" s="31"/>
      <c r="B59" s="61" t="str">
        <f>B54</f>
        <v>Replacement</v>
      </c>
      <c r="C59" s="60">
        <f t="shared" si="7"/>
        <v>0</v>
      </c>
      <c r="D59" s="60">
        <f t="shared" si="7"/>
        <v>-9.7699626167013776E-15</v>
      </c>
      <c r="E59" s="60">
        <f t="shared" si="7"/>
        <v>2.5383249999997304E-2</v>
      </c>
      <c r="F59" s="60">
        <f t="shared" si="7"/>
        <v>0.16896453000000022</v>
      </c>
      <c r="G59" s="60">
        <f t="shared" si="7"/>
        <v>0.18831517999999825</v>
      </c>
      <c r="H59" s="60">
        <f>SUM(C59:G59)</f>
        <v>0.38266295999998601</v>
      </c>
      <c r="N59" s="5" t="s">
        <v>100</v>
      </c>
      <c r="O59" s="62"/>
      <c r="P59" s="62"/>
      <c r="Q59" s="62"/>
      <c r="R59" s="62"/>
      <c r="S59" s="62"/>
      <c r="T59" s="62"/>
      <c r="U59" s="52"/>
      <c r="V59" s="52"/>
    </row>
    <row r="60" spans="1:23" s="62" customFormat="1" ht="21" thickBot="1" x14ac:dyDescent="0.35">
      <c r="A60" s="52"/>
      <c r="B60" s="61" t="str">
        <f>B55</f>
        <v>Non-System</v>
      </c>
      <c r="C60" s="60">
        <f t="shared" si="7"/>
        <v>0</v>
      </c>
      <c r="D60" s="60">
        <f t="shared" si="7"/>
        <v>0</v>
      </c>
      <c r="E60" s="60">
        <f t="shared" si="7"/>
        <v>-2.5383249999999968E-2</v>
      </c>
      <c r="F60" s="60">
        <f t="shared" si="7"/>
        <v>-0.16896452999999934</v>
      </c>
      <c r="G60" s="60">
        <f t="shared" si="7"/>
        <v>-1.449999621107029</v>
      </c>
      <c r="H60" s="60">
        <f>SUM(C60:G60)</f>
        <v>-1.6443474011070283</v>
      </c>
      <c r="I60" s="8"/>
      <c r="L60" s="43"/>
      <c r="N60" s="5"/>
      <c r="O60" s="52"/>
      <c r="P60" s="52"/>
      <c r="Q60" s="52"/>
      <c r="R60" s="52"/>
      <c r="S60" s="52"/>
      <c r="T60" s="52"/>
      <c r="U60" s="52"/>
      <c r="V60" s="52"/>
      <c r="W60" s="43"/>
    </row>
    <row r="61" spans="1:23" s="62" customFormat="1" ht="19.5" thickBot="1" x14ac:dyDescent="0.35">
      <c r="A61" s="52"/>
      <c r="B61" s="61" t="str">
        <f>B56</f>
        <v>Total</v>
      </c>
      <c r="C61" s="60">
        <f t="shared" si="7"/>
        <v>0</v>
      </c>
      <c r="D61" s="60">
        <f t="shared" si="7"/>
        <v>0</v>
      </c>
      <c r="E61" s="60">
        <f t="shared" si="7"/>
        <v>0</v>
      </c>
      <c r="F61" s="60">
        <f t="shared" si="7"/>
        <v>0</v>
      </c>
      <c r="G61" s="60">
        <f t="shared" si="7"/>
        <v>-10.529571723842082</v>
      </c>
      <c r="H61" s="60">
        <f>SUM(C61:G61)</f>
        <v>-10.529571723842082</v>
      </c>
      <c r="I61" s="8"/>
      <c r="K61" s="102">
        <f>H56-H51-H61</f>
        <v>0</v>
      </c>
      <c r="L61" s="43"/>
      <c r="N61" s="63"/>
      <c r="O61" s="64">
        <f>$O$33</f>
        <v>2018</v>
      </c>
      <c r="P61" s="64">
        <f>$P$33</f>
        <v>2019</v>
      </c>
      <c r="Q61" s="64">
        <f>$Q$33</f>
        <v>2020</v>
      </c>
      <c r="R61" s="64">
        <f>$R$33</f>
        <v>2021</v>
      </c>
      <c r="S61" s="64">
        <f>$S$33</f>
        <v>2022</v>
      </c>
      <c r="T61" s="64" t="str">
        <f>T33</f>
        <v>Total</v>
      </c>
      <c r="U61" s="52"/>
      <c r="V61" s="52"/>
      <c r="W61" s="43"/>
    </row>
    <row r="62" spans="1:23" s="62" customFormat="1" ht="19.5" thickBot="1" x14ac:dyDescent="0.35">
      <c r="A62" s="52"/>
      <c r="B62" s="52"/>
      <c r="C62" s="52"/>
      <c r="D62" s="52"/>
      <c r="E62" s="52"/>
      <c r="F62" s="52"/>
      <c r="G62" s="52"/>
      <c r="H62" s="52"/>
      <c r="L62" s="43"/>
      <c r="N62" s="78" t="str">
        <f>LEFT(N59,(FIND("(",N59)-2))</f>
        <v>Inline inspection</v>
      </c>
      <c r="O62" s="60">
        <f>SUMIF('5.5 Calc│Escalated capex'!$O$13:$O$1000,$V62,'5.5 Calc│Escalated capex'!G$13:G$1000)+SUMIF('5.5 Calc│Escalated capex'!$O$13:$O$1000,$V63,'5.5 Calc│Escalated capex'!G$13:G$1000)</f>
        <v>2.8703553407380076</v>
      </c>
      <c r="P62" s="60">
        <f>SUMIF('5.5 Calc│Escalated capex'!$O$13:$O$1000,$V62,'5.5 Calc│Escalated capex'!H$13:H$1000)+SUMIF('5.5 Calc│Escalated capex'!$O$13:$O$1000,$V63,'5.5 Calc│Escalated capex'!H$13:H$1000)</f>
        <v>2.4635839702583029</v>
      </c>
      <c r="Q62" s="60">
        <f>SUMIF('5.5 Calc│Escalated capex'!$O$13:$O$1000,$V62,'5.5 Calc│Escalated capex'!I$13:I$1000)+SUMIF('5.5 Calc│Escalated capex'!$O$13:$O$1000,$V63,'5.5 Calc│Escalated capex'!I$13:I$1000)</f>
        <v>0.57910237284132848</v>
      </c>
      <c r="R62" s="60">
        <f>SUMIF('5.5 Calc│Escalated capex'!$O$13:$O$1000,$V62,'5.5 Calc│Escalated capex'!J$13:J$1000)+SUMIF('5.5 Calc│Escalated capex'!$O$13:$O$1000,$V63,'5.5 Calc│Escalated capex'!J$13:J$1000)</f>
        <v>4.7096956487822874</v>
      </c>
      <c r="S62" s="60">
        <f>SUMIF('5.5 Calc│Escalated capex'!$O$13:$O$1000,$V62,'5.5 Calc│Escalated capex'!K$13:K$1000)+SUMIF('5.5 Calc│Escalated capex'!$O$13:$O$1000,$V63,'5.5 Calc│Escalated capex'!K$13:K$1000)</f>
        <v>4.4602635389667906</v>
      </c>
      <c r="T62" s="60">
        <f>SUM(O62:S62)</f>
        <v>15.083000871586718</v>
      </c>
      <c r="U62" s="52"/>
      <c r="V62" s="6">
        <v>258</v>
      </c>
      <c r="W62" s="43"/>
    </row>
    <row r="63" spans="1:23" s="62" customFormat="1" ht="21" thickBot="1" x14ac:dyDescent="0.35">
      <c r="A63" s="52"/>
      <c r="B63" s="5" t="s">
        <v>111</v>
      </c>
      <c r="C63" s="52"/>
      <c r="D63" s="52"/>
      <c r="E63" s="52"/>
      <c r="F63" s="52"/>
      <c r="G63" s="52"/>
      <c r="H63" s="52"/>
      <c r="L63" s="43"/>
      <c r="U63" s="52"/>
      <c r="V63" s="6">
        <v>260</v>
      </c>
      <c r="W63" s="43"/>
    </row>
    <row r="64" spans="1:23" s="62" customFormat="1" ht="20.25" x14ac:dyDescent="0.3">
      <c r="A64" s="52"/>
      <c r="B64" s="108"/>
      <c r="C64" s="81" t="s">
        <v>124</v>
      </c>
      <c r="D64" s="81" t="s">
        <v>125</v>
      </c>
      <c r="E64" s="106">
        <v>2014</v>
      </c>
      <c r="F64" s="106">
        <v>2015</v>
      </c>
      <c r="G64" s="106" t="s">
        <v>126</v>
      </c>
      <c r="H64" s="106" t="s">
        <v>127</v>
      </c>
      <c r="I64" s="106" t="s">
        <v>12</v>
      </c>
      <c r="J64" s="103"/>
      <c r="L64" s="43"/>
      <c r="N64" s="5" t="s">
        <v>101</v>
      </c>
      <c r="O64" s="52"/>
      <c r="P64" s="52"/>
      <c r="Q64" s="52"/>
      <c r="R64" s="52"/>
      <c r="S64" s="52"/>
      <c r="T64" s="52"/>
      <c r="U64" s="52"/>
      <c r="V64" s="52"/>
      <c r="W64" s="43"/>
    </row>
    <row r="65" spans="1:23" s="62" customFormat="1" ht="21" thickBot="1" x14ac:dyDescent="0.35">
      <c r="A65" s="52"/>
      <c r="B65" s="109"/>
      <c r="C65" s="82">
        <v>2013</v>
      </c>
      <c r="D65" s="82">
        <v>2013</v>
      </c>
      <c r="E65" s="107"/>
      <c r="F65" s="107"/>
      <c r="G65" s="107"/>
      <c r="H65" s="107"/>
      <c r="I65" s="107"/>
      <c r="J65" s="103"/>
      <c r="L65" s="43"/>
      <c r="N65" s="5"/>
      <c r="O65" s="52"/>
      <c r="P65" s="52"/>
      <c r="Q65" s="52"/>
      <c r="R65" s="52"/>
      <c r="S65" s="52"/>
      <c r="T65" s="52"/>
      <c r="U65" s="52"/>
      <c r="V65" s="52"/>
      <c r="W65" s="43"/>
    </row>
    <row r="66" spans="1:23" s="62" customFormat="1" ht="19.5" thickBot="1" x14ac:dyDescent="0.35">
      <c r="A66" s="52"/>
      <c r="B66" s="83" t="s">
        <v>128</v>
      </c>
      <c r="C66" s="67">
        <v>3.0965084300000001</v>
      </c>
      <c r="D66" s="67">
        <f>'4.1 Calc│Hist Act ($nom)'!G13/1000000</f>
        <v>8.1345539599999999</v>
      </c>
      <c r="E66" s="67">
        <f>'4.1 Calc│Hist Act ($nom)'!H13/1000000</f>
        <v>26.60637539</v>
      </c>
      <c r="F66" s="67">
        <f>'4.1 Calc│Hist Act ($nom)'!I13/1000000</f>
        <v>2.4925479799999994</v>
      </c>
      <c r="G66" s="67">
        <f>'4.1 Calc│Hist Act ($nom)'!J13/1000000</f>
        <v>8.7727000000000291E-4</v>
      </c>
      <c r="H66" s="67">
        <f>'4.1 Calc│Hist Act ($nom)'!K13/1000000</f>
        <v>0</v>
      </c>
      <c r="I66" s="67">
        <f>SUM(C66:H66)</f>
        <v>40.330863029999996</v>
      </c>
      <c r="J66" s="67"/>
      <c r="L66" s="43"/>
      <c r="N66" s="63"/>
      <c r="O66" s="64">
        <f t="shared" ref="O66:T66" si="8">O61</f>
        <v>2018</v>
      </c>
      <c r="P66" s="64">
        <f t="shared" si="8"/>
        <v>2019</v>
      </c>
      <c r="Q66" s="64">
        <f t="shared" si="8"/>
        <v>2020</v>
      </c>
      <c r="R66" s="64">
        <f t="shared" si="8"/>
        <v>2021</v>
      </c>
      <c r="S66" s="64">
        <f t="shared" si="8"/>
        <v>2022</v>
      </c>
      <c r="T66" s="64" t="str">
        <f t="shared" si="8"/>
        <v>Total</v>
      </c>
      <c r="U66" s="52"/>
      <c r="V66" s="52"/>
      <c r="W66" s="43"/>
    </row>
    <row r="67" spans="1:23" s="62" customFormat="1" ht="29.25" thickBot="1" x14ac:dyDescent="0.35">
      <c r="A67" s="52"/>
      <c r="B67" s="83" t="s">
        <v>129</v>
      </c>
      <c r="C67" s="67">
        <v>2.0127626345269864</v>
      </c>
      <c r="D67" s="67">
        <f>('4.1 Calc│Hist Act ($nom)'!G134+'4.1 Calc│Hist Act ($nom)'!G152)/1000000</f>
        <v>4.0069907499999999</v>
      </c>
      <c r="E67" s="67">
        <f>('4.1 Calc│Hist Act ($nom)'!H134+'4.1 Calc│Hist Act ($nom)'!H152)/1000000</f>
        <v>85.648927659999998</v>
      </c>
      <c r="F67" s="67">
        <f>('4.1 Calc│Hist Act ($nom)'!I134+'4.1 Calc│Hist Act ($nom)'!I152)/1000000</f>
        <v>72.032145341284846</v>
      </c>
      <c r="G67" s="67">
        <f>('4.1 Calc│Hist Act ($nom)'!J134+'4.1 Calc│Hist Act ($nom)'!J152)/1000000</f>
        <v>92.134433888861537</v>
      </c>
      <c r="H67" s="67">
        <f>('4.1 Calc│Hist Act ($nom)'!K134+'4.1 Calc│Hist Act ($nom)'!K152)/1000000</f>
        <v>43.063099490152894</v>
      </c>
      <c r="I67" s="67">
        <f>SUM(C67:H67)</f>
        <v>298.89835976482624</v>
      </c>
      <c r="J67" s="67"/>
      <c r="L67" s="43"/>
      <c r="N67" s="78" t="str">
        <f>LEFT(N64,(FIND("(",N64)-2))</f>
        <v>Safety management - High consequence areas</v>
      </c>
      <c r="O67" s="60">
        <f>SUMIF('5.5 Calc│Escalated capex'!$O$13:$O$1000,$V67,'5.5 Calc│Escalated capex'!G$13:G$1000)</f>
        <v>1.1872091357195571</v>
      </c>
      <c r="P67" s="60">
        <f>SUMIF('5.5 Calc│Escalated capex'!$O$13:$O$1000,$V67,'5.5 Calc│Escalated capex'!H$13:H$1000)</f>
        <v>2.6083987851660519</v>
      </c>
      <c r="Q67" s="60">
        <f>SUMIF('5.5 Calc│Escalated capex'!$O$13:$O$1000,$V67,'5.5 Calc│Escalated capex'!I$13:I$1000)</f>
        <v>0</v>
      </c>
      <c r="R67" s="60">
        <f>SUMIF('5.5 Calc│Escalated capex'!$O$13:$O$1000,$V67,'5.5 Calc│Escalated capex'!J$13:J$1000)</f>
        <v>0</v>
      </c>
      <c r="S67" s="60">
        <f>SUMIF('5.5 Calc│Escalated capex'!$O$13:$O$1000,$V67,'5.5 Calc│Escalated capex'!K$13:K$1000)</f>
        <v>1.9345184501845021</v>
      </c>
      <c r="T67" s="60">
        <f>SUM(O67:S67)</f>
        <v>5.7301263710701109</v>
      </c>
      <c r="U67" s="52"/>
      <c r="V67" s="6">
        <v>230</v>
      </c>
      <c r="W67" s="43"/>
    </row>
    <row r="68" spans="1:23" s="62" customFormat="1" ht="18.75" thickBot="1" x14ac:dyDescent="0.3">
      <c r="A68" s="52"/>
      <c r="B68" s="84" t="s">
        <v>12</v>
      </c>
      <c r="C68" s="89">
        <f t="shared" ref="C68:H68" si="9">SUM(C66:C67)</f>
        <v>5.1092710645269861</v>
      </c>
      <c r="D68" s="89">
        <f t="shared" si="9"/>
        <v>12.14154471</v>
      </c>
      <c r="E68" s="89">
        <f t="shared" si="9"/>
        <v>112.25530304999999</v>
      </c>
      <c r="F68" s="89">
        <f t="shared" si="9"/>
        <v>74.524693321284843</v>
      </c>
      <c r="G68" s="89">
        <f t="shared" si="9"/>
        <v>92.135311158861541</v>
      </c>
      <c r="H68" s="89">
        <f t="shared" si="9"/>
        <v>43.063099490152894</v>
      </c>
      <c r="I68" s="89">
        <f>SUM(I66:I67)</f>
        <v>339.22922279482623</v>
      </c>
      <c r="J68" s="104"/>
      <c r="L68" s="43"/>
      <c r="N68" s="31"/>
      <c r="O68" s="31"/>
      <c r="P68" s="31"/>
      <c r="Q68" s="31"/>
      <c r="R68" s="31"/>
      <c r="S68" s="31"/>
      <c r="T68" s="31"/>
      <c r="U68" s="52"/>
      <c r="V68" s="52"/>
      <c r="W68" s="43"/>
    </row>
    <row r="69" spans="1:23" s="62" customFormat="1" ht="21" thickBot="1" x14ac:dyDescent="0.35">
      <c r="A69" s="52"/>
      <c r="B69" s="5"/>
      <c r="C69" s="52"/>
      <c r="D69" s="52"/>
      <c r="E69" s="52"/>
      <c r="F69" s="52"/>
      <c r="G69" s="52"/>
      <c r="H69" s="52"/>
      <c r="L69" s="43"/>
      <c r="N69" s="5" t="s">
        <v>120</v>
      </c>
      <c r="O69" s="31"/>
      <c r="P69" s="31"/>
      <c r="Q69" s="31"/>
      <c r="R69" s="31"/>
      <c r="S69" s="31"/>
      <c r="T69" s="31"/>
      <c r="U69" s="52"/>
      <c r="V69" s="52"/>
      <c r="W69" s="43"/>
    </row>
    <row r="70" spans="1:23" s="62" customFormat="1" ht="20.25" x14ac:dyDescent="0.3">
      <c r="A70" s="52"/>
      <c r="B70" s="108" t="s">
        <v>342</v>
      </c>
      <c r="C70" s="81" t="s">
        <v>125</v>
      </c>
      <c r="D70" s="106">
        <v>2014</v>
      </c>
      <c r="E70" s="106">
        <v>2015</v>
      </c>
      <c r="F70" s="106" t="s">
        <v>126</v>
      </c>
      <c r="G70" s="106" t="s">
        <v>127</v>
      </c>
      <c r="H70" s="106" t="s">
        <v>12</v>
      </c>
      <c r="L70" s="43"/>
      <c r="N70" s="5"/>
      <c r="O70" s="52"/>
      <c r="P70" s="52"/>
      <c r="Q70" s="52"/>
      <c r="R70" s="52"/>
      <c r="S70" s="52"/>
      <c r="T70" s="52"/>
      <c r="U70" s="52"/>
      <c r="V70" s="52"/>
      <c r="W70" s="43"/>
    </row>
    <row r="71" spans="1:23" s="62" customFormat="1" ht="18.75" thickBot="1" x14ac:dyDescent="0.3">
      <c r="A71" s="52"/>
      <c r="B71" s="109"/>
      <c r="C71" s="82">
        <v>2013</v>
      </c>
      <c r="D71" s="107"/>
      <c r="E71" s="107"/>
      <c r="F71" s="107"/>
      <c r="G71" s="107"/>
      <c r="H71" s="107"/>
      <c r="L71" s="43"/>
      <c r="N71" s="63"/>
      <c r="O71" s="64">
        <f t="shared" ref="O71:T71" si="10">O66</f>
        <v>2018</v>
      </c>
      <c r="P71" s="64">
        <f t="shared" si="10"/>
        <v>2019</v>
      </c>
      <c r="Q71" s="64">
        <f t="shared" si="10"/>
        <v>2020</v>
      </c>
      <c r="R71" s="64">
        <f t="shared" si="10"/>
        <v>2021</v>
      </c>
      <c r="S71" s="64">
        <f t="shared" si="10"/>
        <v>2022</v>
      </c>
      <c r="T71" s="64" t="str">
        <f t="shared" si="10"/>
        <v>Total</v>
      </c>
      <c r="U71" s="52"/>
      <c r="V71" s="52"/>
      <c r="W71" s="43"/>
    </row>
    <row r="72" spans="1:23" s="62" customFormat="1" ht="29.25" thickBot="1" x14ac:dyDescent="0.35">
      <c r="A72" s="52"/>
      <c r="B72" s="83" t="s">
        <v>130</v>
      </c>
      <c r="C72" s="85">
        <f t="shared" ref="C72:H72" si="11">D67</f>
        <v>4.0069907499999999</v>
      </c>
      <c r="D72" s="85">
        <f t="shared" si="11"/>
        <v>85.648927659999998</v>
      </c>
      <c r="E72" s="85">
        <f t="shared" si="11"/>
        <v>72.032145341284846</v>
      </c>
      <c r="F72" s="85">
        <f t="shared" si="11"/>
        <v>92.134433888861537</v>
      </c>
      <c r="G72" s="85">
        <f t="shared" si="11"/>
        <v>43.063099490152894</v>
      </c>
      <c r="H72" s="85">
        <f t="shared" si="11"/>
        <v>298.89835976482624</v>
      </c>
      <c r="L72" s="43"/>
      <c r="N72" s="78" t="str">
        <f>LEFT(N69,(FIND("(",N69)-2))</f>
        <v>Brooklyn Compressor Station Upgrade</v>
      </c>
      <c r="O72" s="60">
        <f>VLOOKUP($V72,'5.5 Calc│Escalated capex'!$B$12:$L$1000,COLUMN(O72)-9,FALSE)</f>
        <v>0</v>
      </c>
      <c r="P72" s="60">
        <f>VLOOKUP($V72,'5.5 Calc│Escalated capex'!$B$12:$L$1000,COLUMN(P72)-9,FALSE)</f>
        <v>0</v>
      </c>
      <c r="Q72" s="60">
        <f>VLOOKUP($V72,'5.5 Calc│Escalated capex'!$B$12:$L$1000,COLUMN(Q72)-9,FALSE)</f>
        <v>2.3778971235239852</v>
      </c>
      <c r="R72" s="60">
        <f>VLOOKUP($V72,'5.5 Calc│Escalated capex'!$B$12:$L$1000,COLUMN(R72)-9,FALSE)</f>
        <v>2.3778971235239852</v>
      </c>
      <c r="S72" s="60">
        <f>VLOOKUP($V72,'5.5 Calc│Escalated capex'!$B$12:$L$1000,COLUMN(S72)-9,FALSE)</f>
        <v>2.3778971235239852</v>
      </c>
      <c r="T72" s="60">
        <f>SUM(O72:S72)</f>
        <v>7.133691370571956</v>
      </c>
      <c r="V72" s="6" t="s">
        <v>355</v>
      </c>
      <c r="W72" s="43"/>
    </row>
    <row r="73" spans="1:23" s="62" customFormat="1" x14ac:dyDescent="0.25">
      <c r="A73" s="52"/>
      <c r="B73" s="52"/>
      <c r="C73" s="52"/>
      <c r="D73" s="52"/>
      <c r="E73" s="52"/>
      <c r="F73" s="52"/>
      <c r="G73" s="52"/>
      <c r="H73" s="52"/>
      <c r="L73" s="43"/>
      <c r="N73" s="52"/>
      <c r="O73" s="52"/>
      <c r="P73" s="52"/>
      <c r="Q73" s="52"/>
      <c r="R73" s="52"/>
      <c r="S73" s="52"/>
      <c r="T73" s="52"/>
      <c r="W73" s="43"/>
    </row>
    <row r="74" spans="1:23" s="62" customFormat="1" ht="20.25" x14ac:dyDescent="0.3">
      <c r="A74" s="52"/>
      <c r="B74" s="5" t="s">
        <v>112</v>
      </c>
      <c r="C74" s="52"/>
      <c r="D74" s="52"/>
      <c r="E74" s="52"/>
      <c r="F74" s="52"/>
      <c r="G74" s="52"/>
      <c r="H74" s="52"/>
      <c r="L74" s="43"/>
      <c r="N74" s="5" t="s">
        <v>121</v>
      </c>
      <c r="O74" s="52"/>
      <c r="P74" s="52"/>
      <c r="Q74" s="52"/>
      <c r="R74" s="52"/>
      <c r="S74" s="52"/>
      <c r="T74" s="52"/>
      <c r="W74" s="43"/>
    </row>
    <row r="75" spans="1:23" s="62" customFormat="1" ht="20.25" x14ac:dyDescent="0.3">
      <c r="A75" s="52"/>
      <c r="B75" s="52"/>
      <c r="C75" s="52"/>
      <c r="D75" s="52"/>
      <c r="E75" s="52"/>
      <c r="F75" s="52"/>
      <c r="G75" s="52"/>
      <c r="H75" s="52"/>
      <c r="L75" s="43"/>
      <c r="N75" s="5"/>
      <c r="O75" s="52"/>
      <c r="P75" s="52"/>
      <c r="Q75" s="52"/>
      <c r="R75" s="52"/>
      <c r="S75" s="52"/>
      <c r="T75" s="52"/>
      <c r="W75" s="43"/>
    </row>
    <row r="76" spans="1:23" s="62" customFormat="1" x14ac:dyDescent="0.25">
      <c r="A76" s="52"/>
      <c r="B76" s="63"/>
      <c r="C76" s="65">
        <f>C33</f>
        <v>2013</v>
      </c>
      <c r="D76" s="65">
        <f>D33</f>
        <v>2014</v>
      </c>
      <c r="E76" s="65">
        <f>E33</f>
        <v>2015</v>
      </c>
      <c r="F76" s="65" t="str">
        <f>F33</f>
        <v>2016 (e)</v>
      </c>
      <c r="G76" s="65" t="str">
        <f>G33</f>
        <v>2017 (f)</v>
      </c>
      <c r="H76" s="65" t="s">
        <v>113</v>
      </c>
      <c r="I76" s="65" t="s">
        <v>343</v>
      </c>
      <c r="J76" s="65" t="str">
        <f>H33</f>
        <v>Total</v>
      </c>
      <c r="L76" s="43"/>
      <c r="N76" s="63"/>
      <c r="O76" s="64">
        <f t="shared" ref="O76:T76" si="12">O71</f>
        <v>2018</v>
      </c>
      <c r="P76" s="64">
        <f t="shared" si="12"/>
        <v>2019</v>
      </c>
      <c r="Q76" s="64">
        <f t="shared" si="12"/>
        <v>2020</v>
      </c>
      <c r="R76" s="64">
        <f t="shared" si="12"/>
        <v>2021</v>
      </c>
      <c r="S76" s="64">
        <f t="shared" si="12"/>
        <v>2022</v>
      </c>
      <c r="T76" s="64" t="str">
        <f t="shared" si="12"/>
        <v>Total</v>
      </c>
      <c r="W76" s="43"/>
    </row>
    <row r="77" spans="1:23" s="62" customFormat="1" ht="19.5" thickBot="1" x14ac:dyDescent="0.35">
      <c r="A77" s="52"/>
      <c r="B77" s="61" t="s">
        <v>85</v>
      </c>
      <c r="C77" s="67">
        <f>SUM('4.0 Calc│AER Forecast ($nom)'!G$15:G$15)/1000000</f>
        <v>0</v>
      </c>
      <c r="D77" s="67">
        <f>SUM('4.0 Calc│AER Forecast ($nom)'!H$15:H$15)/1000000</f>
        <v>1.3481271024978823</v>
      </c>
      <c r="E77" s="67">
        <f>SUM('4.0 Calc│AER Forecast ($nom)'!I$15:I$15)/1000000</f>
        <v>12.276206075898301</v>
      </c>
      <c r="F77" s="67">
        <f>SUM('4.0 Calc│AER Forecast ($nom)'!J$15:J$15)/1000000</f>
        <v>0</v>
      </c>
      <c r="G77" s="67">
        <f>SUM('4.0 Calc│AER Forecast ($nom)'!K$15:K$15)/1000000</f>
        <v>0</v>
      </c>
      <c r="H77" s="67">
        <v>0</v>
      </c>
      <c r="I77" s="67">
        <v>0</v>
      </c>
      <c r="J77" s="67">
        <f>SUM(C77:I77)</f>
        <v>13.624333178396183</v>
      </c>
      <c r="L77" s="43"/>
      <c r="N77" s="78" t="str">
        <f>LEFT(N74,(FIND("(",N74)-2))</f>
        <v>VTS Turbine Overhauls</v>
      </c>
      <c r="O77" s="60">
        <f>VLOOKUP($V77,'5.5 Calc│Escalated capex'!$B$12:$L$1000,COLUMN(O77)-9,FALSE)</f>
        <v>0</v>
      </c>
      <c r="P77" s="60">
        <f>VLOOKUP($V77,'5.5 Calc│Escalated capex'!$B$12:$L$1000,COLUMN(P77)-9,FALSE)</f>
        <v>0</v>
      </c>
      <c r="Q77" s="60">
        <f>VLOOKUP($V77,'5.5 Calc│Escalated capex'!$B$12:$L$1000,COLUMN(Q77)-9,FALSE)</f>
        <v>0</v>
      </c>
      <c r="R77" s="60">
        <f>VLOOKUP($V77,'5.5 Calc│Escalated capex'!$B$12:$L$1000,COLUMN(R77)-9,FALSE)</f>
        <v>1.0398109999432299</v>
      </c>
      <c r="S77" s="60">
        <f>VLOOKUP($V77,'5.5 Calc│Escalated capex'!$B$12:$L$1000,COLUMN(S77)-9,FALSE)</f>
        <v>3.7203990347431173</v>
      </c>
      <c r="T77" s="60">
        <f>SUM(O77:S77)</f>
        <v>4.760210034686347</v>
      </c>
      <c r="V77" s="6" t="s">
        <v>356</v>
      </c>
      <c r="W77" s="43"/>
    </row>
    <row r="78" spans="1:23" s="62" customFormat="1" ht="19.5" thickBot="1" x14ac:dyDescent="0.35">
      <c r="A78" s="52"/>
      <c r="B78" s="90" t="s">
        <v>86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f>'5.5 Calc│Escalated capex'!G92</f>
        <v>14.097958663867443</v>
      </c>
      <c r="I78" s="91">
        <f>'5.5 Calc│Escalated capex'!H92</f>
        <v>12.702208522553223</v>
      </c>
      <c r="J78" s="67">
        <f>SUM(C78:I78)</f>
        <v>26.800167186420666</v>
      </c>
      <c r="L78" s="43"/>
      <c r="N78" s="52"/>
      <c r="O78" s="52"/>
      <c r="P78" s="52"/>
      <c r="Q78" s="52"/>
      <c r="R78" s="52"/>
      <c r="S78" s="52"/>
      <c r="T78" s="52"/>
      <c r="W78" s="43"/>
    </row>
    <row r="79" spans="1:23" s="62" customFormat="1" ht="21" thickBot="1" x14ac:dyDescent="0.35">
      <c r="A79" s="52"/>
      <c r="B79" s="61" t="s">
        <v>61</v>
      </c>
      <c r="C79" s="75">
        <f t="shared" ref="C79:I79" si="13">C78-C77</f>
        <v>0</v>
      </c>
      <c r="D79" s="75">
        <f t="shared" si="13"/>
        <v>-1.3481271024978823</v>
      </c>
      <c r="E79" s="75">
        <f t="shared" si="13"/>
        <v>-12.276206075898301</v>
      </c>
      <c r="F79" s="75">
        <f t="shared" si="13"/>
        <v>0</v>
      </c>
      <c r="G79" s="75">
        <f t="shared" si="13"/>
        <v>0</v>
      </c>
      <c r="H79" s="75">
        <f t="shared" si="13"/>
        <v>14.097958663867443</v>
      </c>
      <c r="I79" s="75">
        <f t="shared" si="13"/>
        <v>12.702208522553223</v>
      </c>
      <c r="J79" s="67">
        <f>SUM(C79:I79)</f>
        <v>13.175834008024482</v>
      </c>
      <c r="L79" s="43"/>
      <c r="N79" s="5" t="s">
        <v>360</v>
      </c>
      <c r="O79" s="52"/>
      <c r="P79" s="52"/>
      <c r="Q79" s="52"/>
      <c r="R79" s="52"/>
      <c r="S79" s="52"/>
      <c r="T79" s="52"/>
      <c r="W79" s="43"/>
    </row>
    <row r="80" spans="1:2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52"/>
      <c r="M80" s="62"/>
      <c r="N80" s="52"/>
      <c r="O80" s="52"/>
      <c r="P80" s="52"/>
      <c r="Q80" s="52"/>
      <c r="R80" s="52"/>
      <c r="S80" s="52"/>
      <c r="T80" s="52"/>
    </row>
    <row r="81" spans="1:20" ht="20.25" x14ac:dyDescent="0.3">
      <c r="A81" s="31"/>
      <c r="B81" s="5" t="s">
        <v>95</v>
      </c>
      <c r="C81" s="31"/>
      <c r="D81" s="31"/>
      <c r="E81" s="31"/>
      <c r="F81" s="31"/>
      <c r="G81" s="31"/>
      <c r="H81" s="31"/>
      <c r="I81" s="31"/>
      <c r="J81" s="52"/>
      <c r="M81" s="62"/>
      <c r="N81" s="63" t="s">
        <v>69</v>
      </c>
      <c r="O81" s="64">
        <f t="shared" ref="O81:S81" si="14">O76</f>
        <v>2018</v>
      </c>
      <c r="P81" s="64">
        <f t="shared" si="14"/>
        <v>2019</v>
      </c>
      <c r="Q81" s="64">
        <f t="shared" si="14"/>
        <v>2020</v>
      </c>
      <c r="R81" s="64">
        <f t="shared" si="14"/>
        <v>2021</v>
      </c>
      <c r="S81" s="64">
        <f t="shared" si="14"/>
        <v>2022</v>
      </c>
      <c r="T81" s="64" t="s">
        <v>12</v>
      </c>
    </row>
    <row r="82" spans="1:20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52"/>
      <c r="M82" s="62"/>
      <c r="N82" s="63" t="s">
        <v>358</v>
      </c>
      <c r="O82" s="63"/>
      <c r="P82" s="63"/>
      <c r="Q82" s="63"/>
      <c r="R82" s="63"/>
      <c r="S82" s="63"/>
      <c r="T82" s="63"/>
    </row>
    <row r="83" spans="1:20" ht="19.5" thickBot="1" x14ac:dyDescent="0.35">
      <c r="A83" s="31"/>
      <c r="B83" s="63"/>
      <c r="C83" s="65">
        <f>C76</f>
        <v>2013</v>
      </c>
      <c r="D83" s="65">
        <f t="shared" ref="D83:G83" si="15">D76</f>
        <v>2014</v>
      </c>
      <c r="E83" s="65">
        <f t="shared" si="15"/>
        <v>2015</v>
      </c>
      <c r="F83" s="65" t="str">
        <f t="shared" si="15"/>
        <v>2016 (e)</v>
      </c>
      <c r="G83" s="65" t="str">
        <f t="shared" si="15"/>
        <v>2017 (f)</v>
      </c>
      <c r="H83" s="65" t="str">
        <f>J76</f>
        <v>Total</v>
      </c>
      <c r="I83" s="31"/>
      <c r="J83" s="52"/>
      <c r="M83" s="62"/>
      <c r="N83" s="61" t="str">
        <f>B48</f>
        <v>Augmentation</v>
      </c>
      <c r="O83" s="60">
        <v>44.387367171048794</v>
      </c>
      <c r="P83" s="60">
        <v>46.837160642784511</v>
      </c>
      <c r="Q83" s="60">
        <v>59.77236536784882</v>
      </c>
      <c r="R83" s="60">
        <v>0</v>
      </c>
      <c r="S83" s="60">
        <v>0</v>
      </c>
      <c r="T83" s="60">
        <f>SUM(O83:S83)</f>
        <v>150.99689318168214</v>
      </c>
    </row>
    <row r="84" spans="1:20" ht="19.5" thickBot="1" x14ac:dyDescent="0.35">
      <c r="A84" s="31"/>
      <c r="B84" s="61" t="s">
        <v>85</v>
      </c>
      <c r="C84" s="60">
        <f>(SUM('4.0 Calc│AER Forecast ($nom)'!G53:G54,'4.0 Calc│AER Forecast ($nom)'!G67:G69,'4.0 Calc│AER Forecast ($nom)'!G87:G99,'4.0 Calc│AER Forecast ($nom)'!G127,'4.0 Calc│AER Forecast ($nom)'!G137)/1000000)</f>
        <v>0.34983101517647081</v>
      </c>
      <c r="D84" s="60">
        <f>(SUM('4.0 Calc│AER Forecast ($nom)'!H53:H54,'4.0 Calc│AER Forecast ($nom)'!H67:H69,'4.0 Calc│AER Forecast ($nom)'!H87:H99,'4.0 Calc│AER Forecast ($nom)'!H127,'4.0 Calc│AER Forecast ($nom)'!H137)/1000000)</f>
        <v>0.21553616576496076</v>
      </c>
      <c r="E84" s="60">
        <f>(SUM('4.0 Calc│AER Forecast ($nom)'!I53:I54,'4.0 Calc│AER Forecast ($nom)'!I67:I69,'4.0 Calc│AER Forecast ($nom)'!I87:I99,'4.0 Calc│AER Forecast ($nom)'!I127,'4.0 Calc│AER Forecast ($nom)'!I137)/1000000)</f>
        <v>1.6248551722651297</v>
      </c>
      <c r="F84" s="60">
        <f>(SUM('4.0 Calc│AER Forecast ($nom)'!J53:J54,'4.0 Calc│AER Forecast ($nom)'!J67:J69,'4.0 Calc│AER Forecast ($nom)'!J87:J99,'4.0 Calc│AER Forecast ($nom)'!J127,'4.0 Calc│AER Forecast ($nom)'!J137)/1000000)</f>
        <v>6.8744406667559055</v>
      </c>
      <c r="G84" s="60">
        <f>(SUM('4.0 Calc│AER Forecast ($nom)'!K53:K54,'4.0 Calc│AER Forecast ($nom)'!K67:K69,'4.0 Calc│AER Forecast ($nom)'!K87:K99,'4.0 Calc│AER Forecast ($nom)'!K127,'4.0 Calc│AER Forecast ($nom)'!K137)/1000000)</f>
        <v>3.9537641921999618</v>
      </c>
      <c r="H84" s="60">
        <f>SUM(C84:G84)</f>
        <v>13.018427212162429</v>
      </c>
      <c r="I84" s="31"/>
      <c r="J84" s="52"/>
      <c r="M84" s="62"/>
      <c r="N84" s="61" t="str">
        <f t="shared" ref="N84:N85" si="16">B49</f>
        <v>Replacement</v>
      </c>
      <c r="O84" s="60">
        <v>12.509982339997443</v>
      </c>
      <c r="P84" s="60">
        <v>6.545390062145322</v>
      </c>
      <c r="Q84" s="60">
        <v>9.3161681584002878</v>
      </c>
      <c r="R84" s="60">
        <v>10.158218662980087</v>
      </c>
      <c r="S84" s="60">
        <v>8.5794722385367237</v>
      </c>
      <c r="T84" s="60">
        <f>SUM(O84:S84)</f>
        <v>47.109231462059867</v>
      </c>
    </row>
    <row r="85" spans="1:20" ht="19.5" thickBot="1" x14ac:dyDescent="0.35">
      <c r="A85" s="31"/>
      <c r="B85" s="69" t="s">
        <v>86</v>
      </c>
      <c r="C85" s="70">
        <f>SUM('4.1 Calc│Hist Act ($nom)'!G53:G54,'4.1 Calc│Hist Act ($nom)'!G67:G69,'4.1 Calc│Hist Act ($nom)'!G87:G99,'4.1 Calc│Hist Act ($nom)'!G127,'4.1 Calc│Hist Act ($nom)'!G137)/1000000</f>
        <v>0.33064453000000021</v>
      </c>
      <c r="D85" s="70">
        <f>SUM('4.1 Calc│Hist Act ($nom)'!H53:H54,'4.1 Calc│Hist Act ($nom)'!H67:H69,'4.1 Calc│Hist Act ($nom)'!H87:H99,'4.1 Calc│Hist Act ($nom)'!H127,'4.1 Calc│Hist Act ($nom)'!H137)/1000000</f>
        <v>2.3225193200000005</v>
      </c>
      <c r="E85" s="70">
        <f>SUM('4.1 Calc│Hist Act ($nom)'!I53:I54,'4.1 Calc│Hist Act ($nom)'!I67:I69,'4.1 Calc│Hist Act ($nom)'!I87:I99,'4.1 Calc│Hist Act ($nom)'!I127,'4.1 Calc│Hist Act ($nom)'!I137)/1000000</f>
        <v>0.60558953000000015</v>
      </c>
      <c r="F85" s="70">
        <f>SUM('4.1 Calc│Hist Act ($nom)'!J53:J54,'4.1 Calc│Hist Act ($nom)'!J67:J69,'4.1 Calc│Hist Act ($nom)'!J87:J99,'4.1 Calc│Hist Act ($nom)'!J127,'4.1 Calc│Hist Act ($nom)'!J137)/1000000</f>
        <v>2.1761181600000001</v>
      </c>
      <c r="G85" s="70">
        <f>SUM('4.1 Calc│Hist Act ($nom)'!K53:K54,'4.1 Calc│Hist Act ($nom)'!K67:K69,'4.1 Calc│Hist Act ($nom)'!K87:K99,'4.1 Calc│Hist Act ($nom)'!K127,'4.1 Calc│Hist Act ($nom)'!K137)/1000000</f>
        <v>4.5809455799999999</v>
      </c>
      <c r="H85" s="70">
        <f>SUM(C85:G85)</f>
        <v>10.015817120000001</v>
      </c>
      <c r="I85" s="31"/>
      <c r="J85" s="52"/>
      <c r="M85" s="62"/>
      <c r="N85" s="61" t="str">
        <f t="shared" si="16"/>
        <v>Non-System</v>
      </c>
      <c r="O85" s="60">
        <v>4.2374708307030522</v>
      </c>
      <c r="P85" s="60">
        <v>3.5525659938989027</v>
      </c>
      <c r="Q85" s="60">
        <v>3.2524939798104207</v>
      </c>
      <c r="R85" s="60">
        <v>3.5675171773310077</v>
      </c>
      <c r="S85" s="60">
        <v>2.2929565072807296</v>
      </c>
      <c r="T85" s="60">
        <f>SUM(O85:S85)</f>
        <v>16.903004489024113</v>
      </c>
    </row>
    <row r="86" spans="1:20" ht="19.5" thickBot="1" x14ac:dyDescent="0.35">
      <c r="A86" s="31"/>
      <c r="B86" s="61" t="s">
        <v>61</v>
      </c>
      <c r="C86" s="60">
        <f t="shared" ref="C86:H86" si="17">C85-C84</f>
        <v>-1.9186485176470591E-2</v>
      </c>
      <c r="D86" s="60">
        <f t="shared" si="17"/>
        <v>2.1069831542350399</v>
      </c>
      <c r="E86" s="60">
        <f t="shared" si="17"/>
        <v>-1.0192656422651294</v>
      </c>
      <c r="F86" s="60">
        <f t="shared" si="17"/>
        <v>-4.6983225067559058</v>
      </c>
      <c r="G86" s="60">
        <f t="shared" si="17"/>
        <v>0.62718138780003807</v>
      </c>
      <c r="H86" s="60">
        <f t="shared" si="17"/>
        <v>-3.0026100921624277</v>
      </c>
      <c r="I86" s="31"/>
      <c r="J86" s="52"/>
      <c r="M86" s="62"/>
      <c r="N86" s="61" t="s">
        <v>12</v>
      </c>
      <c r="O86" s="60">
        <f t="shared" ref="O86:T86" si="18">SUM(O83:O85)</f>
        <v>61.13482034174929</v>
      </c>
      <c r="P86" s="60">
        <f t="shared" si="18"/>
        <v>56.935116698828736</v>
      </c>
      <c r="Q86" s="60">
        <f t="shared" si="18"/>
        <v>72.341027506059532</v>
      </c>
      <c r="R86" s="60">
        <f t="shared" si="18"/>
        <v>13.725735840311094</v>
      </c>
      <c r="S86" s="60">
        <f t="shared" si="18"/>
        <v>10.872428745817453</v>
      </c>
      <c r="T86" s="60">
        <f t="shared" si="18"/>
        <v>215.00912913276613</v>
      </c>
    </row>
    <row r="87" spans="1:20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52"/>
      <c r="K87" s="52"/>
      <c r="M87" s="62"/>
      <c r="N87" s="63" t="s">
        <v>359</v>
      </c>
      <c r="O87" s="63"/>
      <c r="P87" s="63"/>
      <c r="Q87" s="63"/>
      <c r="R87" s="63"/>
      <c r="S87" s="63"/>
      <c r="T87" s="63"/>
    </row>
    <row r="88" spans="1:20" ht="19.5" thickBot="1" x14ac:dyDescent="0.3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M88" s="62"/>
      <c r="N88" s="61" t="str">
        <f>N83</f>
        <v>Augmentation</v>
      </c>
      <c r="O88" s="60">
        <f>O34</f>
        <v>49.432722440332988</v>
      </c>
      <c r="P88" s="60">
        <f t="shared" ref="P88:S88" si="19">P34</f>
        <v>59.047539558773138</v>
      </c>
      <c r="Q88" s="60">
        <f t="shared" si="19"/>
        <v>58.946862842107898</v>
      </c>
      <c r="R88" s="60">
        <f t="shared" si="19"/>
        <v>0</v>
      </c>
      <c r="S88" s="60">
        <f t="shared" si="19"/>
        <v>0</v>
      </c>
      <c r="T88" s="60">
        <f>SUM(O88:S88)</f>
        <v>167.42712484121401</v>
      </c>
    </row>
    <row r="89" spans="1:20" ht="19.5" thickBot="1" x14ac:dyDescent="0.3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M89" s="62"/>
      <c r="N89" s="61" t="str">
        <f>N84</f>
        <v>Replacement</v>
      </c>
      <c r="O89" s="60">
        <f t="shared" ref="O89:S89" si="20">O35</f>
        <v>12.022348502705393</v>
      </c>
      <c r="P89" s="60">
        <f t="shared" si="20"/>
        <v>11.207884865690257</v>
      </c>
      <c r="Q89" s="60">
        <f t="shared" si="20"/>
        <v>9.5478320752882766</v>
      </c>
      <c r="R89" s="60">
        <f t="shared" si="20"/>
        <v>12.930457259982512</v>
      </c>
      <c r="S89" s="60">
        <f t="shared" si="20"/>
        <v>14.249611302413829</v>
      </c>
      <c r="T89" s="60">
        <f>SUM(O89:S89)</f>
        <v>59.958134006080272</v>
      </c>
    </row>
    <row r="90" spans="1:20" ht="19.5" thickBot="1" x14ac:dyDescent="0.3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M90" s="62"/>
      <c r="N90" s="61" t="str">
        <f>N85</f>
        <v>Non-System</v>
      </c>
      <c r="O90" s="60">
        <f t="shared" ref="O90:S90" si="21">O36</f>
        <v>4.2508056271357209</v>
      </c>
      <c r="P90" s="60">
        <f t="shared" si="21"/>
        <v>3.5592696045621945</v>
      </c>
      <c r="Q90" s="60">
        <f t="shared" si="21"/>
        <v>3.2582645088732729</v>
      </c>
      <c r="R90" s="60">
        <f t="shared" si="21"/>
        <v>3.57384661611915</v>
      </c>
      <c r="S90" s="60">
        <f t="shared" si="21"/>
        <v>2.2970246384586055</v>
      </c>
      <c r="T90" s="60">
        <f>SUM(O90:S90)</f>
        <v>16.939210995148944</v>
      </c>
    </row>
    <row r="91" spans="1:20" ht="19.5" thickBot="1" x14ac:dyDescent="0.3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M91" s="62"/>
      <c r="N91" s="61" t="s">
        <v>12</v>
      </c>
      <c r="O91" s="60">
        <f>SUM(O88:O90)</f>
        <v>65.705876570174098</v>
      </c>
      <c r="P91" s="60">
        <f>SUM(P88:P90)</f>
        <v>73.814694029025588</v>
      </c>
      <c r="Q91" s="60">
        <f>SUM(Q88:Q90)</f>
        <v>71.752959426269442</v>
      </c>
      <c r="R91" s="60">
        <f>SUM(R88:R90)</f>
        <v>16.504303876101662</v>
      </c>
      <c r="S91" s="60">
        <f>SUM(S88:S90)</f>
        <v>16.546635940872434</v>
      </c>
      <c r="T91" s="60">
        <f>SUM(O91:S91)</f>
        <v>244.32446984244325</v>
      </c>
    </row>
    <row r="92" spans="1:20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M92" s="62"/>
      <c r="N92" s="63" t="s">
        <v>61</v>
      </c>
      <c r="O92" s="63"/>
      <c r="P92" s="63"/>
      <c r="Q92" s="63"/>
      <c r="R92" s="63"/>
      <c r="S92" s="63"/>
      <c r="T92" s="63"/>
    </row>
    <row r="93" spans="1:20" ht="19.5" thickBot="1" x14ac:dyDescent="0.3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M93" s="62"/>
      <c r="N93" s="61" t="str">
        <f>N88</f>
        <v>Augmentation</v>
      </c>
      <c r="O93" s="60">
        <f t="shared" ref="O93:S93" si="22">O88-O83</f>
        <v>5.0453552692841939</v>
      </c>
      <c r="P93" s="60">
        <f t="shared" si="22"/>
        <v>12.210378915988628</v>
      </c>
      <c r="Q93" s="60">
        <f t="shared" si="22"/>
        <v>-0.82550252574092298</v>
      </c>
      <c r="R93" s="60">
        <f t="shared" si="22"/>
        <v>0</v>
      </c>
      <c r="S93" s="60">
        <f t="shared" si="22"/>
        <v>0</v>
      </c>
      <c r="T93" s="60">
        <f>SUM(O93:S93)</f>
        <v>16.430231659531898</v>
      </c>
    </row>
    <row r="94" spans="1:20" ht="19.5" thickBot="1" x14ac:dyDescent="0.3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M94" s="62"/>
      <c r="N94" s="61" t="str">
        <f>N89</f>
        <v>Replacement</v>
      </c>
      <c r="O94" s="60">
        <f t="shared" ref="O94:S94" si="23">O89-O84</f>
        <v>-0.48763383729204968</v>
      </c>
      <c r="P94" s="60">
        <f t="shared" si="23"/>
        <v>4.6624948035449352</v>
      </c>
      <c r="Q94" s="60">
        <f t="shared" si="23"/>
        <v>0.23166391688798882</v>
      </c>
      <c r="R94" s="60">
        <f t="shared" si="23"/>
        <v>2.7722385970024259</v>
      </c>
      <c r="S94" s="60">
        <f t="shared" si="23"/>
        <v>5.6701390638771052</v>
      </c>
      <c r="T94" s="60">
        <f>SUM(O94:S94)</f>
        <v>12.848902544020405</v>
      </c>
    </row>
    <row r="95" spans="1:20" ht="19.5" thickBot="1" x14ac:dyDescent="0.3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M95" s="62"/>
      <c r="N95" s="61" t="str">
        <f>N90</f>
        <v>Non-System</v>
      </c>
      <c r="O95" s="60">
        <f t="shared" ref="O95:S95" si="24">O90-O85</f>
        <v>1.3334796432668661E-2</v>
      </c>
      <c r="P95" s="60">
        <f t="shared" si="24"/>
        <v>6.7036106632918369E-3</v>
      </c>
      <c r="Q95" s="60">
        <f t="shared" si="24"/>
        <v>5.7705290628522476E-3</v>
      </c>
      <c r="R95" s="60">
        <f t="shared" si="24"/>
        <v>6.3294387881422942E-3</v>
      </c>
      <c r="S95" s="60">
        <f t="shared" si="24"/>
        <v>4.0681311778758555E-3</v>
      </c>
      <c r="T95" s="60">
        <f>SUM(O95:S95)</f>
        <v>3.6206506124830895E-2</v>
      </c>
    </row>
    <row r="96" spans="1:20" ht="19.5" thickBot="1" x14ac:dyDescent="0.35">
      <c r="A96" s="62"/>
      <c r="B96" s="62"/>
      <c r="C96" s="62"/>
      <c r="D96" s="62"/>
      <c r="E96" s="62"/>
      <c r="F96" s="62"/>
      <c r="G96" s="62"/>
      <c r="H96" s="62"/>
      <c r="I96" s="62"/>
      <c r="K96" s="52"/>
      <c r="M96" s="62"/>
      <c r="N96" s="61" t="str">
        <f>N91</f>
        <v>Total</v>
      </c>
      <c r="O96" s="60">
        <f t="shared" ref="O96:S96" si="25">O91-O86</f>
        <v>4.5710562284248084</v>
      </c>
      <c r="P96" s="60">
        <f t="shared" si="25"/>
        <v>16.879577330196852</v>
      </c>
      <c r="Q96" s="60">
        <f t="shared" si="25"/>
        <v>-0.58806807979009079</v>
      </c>
      <c r="R96" s="60">
        <f t="shared" si="25"/>
        <v>2.7785680357905687</v>
      </c>
      <c r="S96" s="60">
        <f t="shared" si="25"/>
        <v>5.6742071950549811</v>
      </c>
      <c r="T96" s="60">
        <f>SUM(O96:S96)</f>
        <v>29.315340709677123</v>
      </c>
    </row>
    <row r="97" spans="1:23" x14ac:dyDescent="0.25">
      <c r="A97" s="62"/>
      <c r="B97" s="62"/>
      <c r="C97" s="62"/>
      <c r="D97" s="62"/>
      <c r="E97" s="62"/>
      <c r="F97" s="62"/>
      <c r="G97" s="62"/>
      <c r="H97" s="62"/>
      <c r="I97" s="62"/>
      <c r="K97" s="52"/>
      <c r="M97" s="62"/>
      <c r="N97" s="52"/>
      <c r="O97" s="52"/>
      <c r="P97" s="52"/>
      <c r="Q97" s="52"/>
      <c r="R97" s="52"/>
      <c r="S97" s="52"/>
      <c r="T97" s="52"/>
    </row>
    <row r="98" spans="1:23" x14ac:dyDescent="0.25">
      <c r="A98" s="62"/>
      <c r="B98" s="62"/>
      <c r="C98" s="62"/>
      <c r="D98" s="62"/>
      <c r="E98" s="62"/>
      <c r="F98" s="62"/>
      <c r="G98" s="62"/>
      <c r="H98" s="62"/>
      <c r="I98" s="62"/>
      <c r="K98" s="52"/>
      <c r="M98" s="62"/>
      <c r="N98" s="52"/>
      <c r="O98" s="52"/>
      <c r="P98" s="52"/>
      <c r="Q98" s="52"/>
      <c r="R98" s="52"/>
      <c r="S98" s="52"/>
      <c r="T98" s="52"/>
    </row>
    <row r="99" spans="1:23" x14ac:dyDescent="0.25">
      <c r="A99" s="62"/>
      <c r="B99" s="62"/>
      <c r="C99" s="62"/>
      <c r="D99" s="62"/>
      <c r="E99" s="62"/>
      <c r="F99" s="62"/>
      <c r="G99" s="62"/>
      <c r="H99" s="62"/>
      <c r="I99" s="62"/>
      <c r="K99" s="52"/>
      <c r="M99" s="62"/>
      <c r="N99" s="52"/>
      <c r="O99" s="52"/>
      <c r="P99" s="52"/>
      <c r="Q99" s="52"/>
      <c r="R99" s="52"/>
      <c r="S99" s="52"/>
      <c r="T99" s="52"/>
    </row>
    <row r="100" spans="1:23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K100" s="52"/>
      <c r="M100" s="62"/>
      <c r="N100" s="52"/>
      <c r="O100" s="52"/>
      <c r="P100" s="52"/>
      <c r="Q100" s="52"/>
      <c r="R100" s="52"/>
      <c r="S100" s="52"/>
      <c r="T100" s="52"/>
    </row>
    <row r="101" spans="1:23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K101" s="52"/>
      <c r="M101" s="62"/>
      <c r="N101" s="52"/>
      <c r="O101" s="52"/>
      <c r="P101" s="52"/>
      <c r="Q101" s="52"/>
      <c r="R101" s="52"/>
      <c r="S101" s="52"/>
      <c r="T101" s="52"/>
    </row>
    <row r="102" spans="1:23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K102" s="52"/>
      <c r="M102" s="62"/>
      <c r="N102" s="52"/>
      <c r="O102" s="52"/>
      <c r="P102" s="52"/>
      <c r="Q102" s="52"/>
      <c r="R102" s="52"/>
      <c r="S102" s="52"/>
      <c r="T102" s="52"/>
    </row>
    <row r="103" spans="1:23" s="62" customFormat="1" x14ac:dyDescent="0.25">
      <c r="L103" s="43"/>
      <c r="N103" s="52"/>
      <c r="O103" s="52"/>
      <c r="P103" s="52"/>
      <c r="Q103" s="52"/>
      <c r="R103" s="52"/>
      <c r="S103" s="52"/>
      <c r="T103" s="52"/>
      <c r="W103" s="43"/>
    </row>
    <row r="104" spans="1:23" s="62" customFormat="1" x14ac:dyDescent="0.25">
      <c r="L104" s="43"/>
      <c r="N104" s="52"/>
      <c r="O104" s="52"/>
      <c r="P104" s="52"/>
      <c r="Q104" s="52"/>
      <c r="R104" s="52"/>
      <c r="S104" s="52"/>
      <c r="T104" s="52"/>
      <c r="W104" s="43"/>
    </row>
    <row r="105" spans="1:23" s="62" customFormat="1" x14ac:dyDescent="0.25">
      <c r="L105" s="43"/>
      <c r="N105" s="52"/>
      <c r="O105" s="52"/>
      <c r="P105" s="52"/>
      <c r="Q105" s="52"/>
      <c r="R105" s="52"/>
      <c r="S105" s="52"/>
      <c r="T105" s="52"/>
      <c r="W105" s="43"/>
    </row>
    <row r="106" spans="1:23" s="62" customFormat="1" x14ac:dyDescent="0.25">
      <c r="L106" s="43"/>
      <c r="N106" s="52"/>
      <c r="O106" s="52"/>
      <c r="P106" s="52"/>
      <c r="Q106" s="52"/>
      <c r="R106" s="52"/>
      <c r="S106" s="52"/>
      <c r="T106" s="52"/>
      <c r="W106" s="43"/>
    </row>
    <row r="107" spans="1:23" s="62" customFormat="1" x14ac:dyDescent="0.25">
      <c r="L107" s="43"/>
      <c r="N107" s="52"/>
      <c r="O107" s="52"/>
      <c r="P107" s="52"/>
      <c r="Q107" s="52"/>
      <c r="R107" s="52"/>
      <c r="S107" s="52"/>
      <c r="T107" s="52"/>
      <c r="W107" s="43"/>
    </row>
    <row r="108" spans="1:23" s="62" customFormat="1" x14ac:dyDescent="0.25">
      <c r="L108" s="43"/>
      <c r="N108" s="52"/>
      <c r="O108" s="52"/>
      <c r="P108" s="52"/>
      <c r="Q108" s="52"/>
      <c r="R108" s="52"/>
      <c r="S108" s="52"/>
      <c r="T108" s="52"/>
      <c r="W108" s="43"/>
    </row>
    <row r="109" spans="1:23" s="62" customFormat="1" x14ac:dyDescent="0.25">
      <c r="L109" s="43"/>
      <c r="N109" s="52"/>
      <c r="O109" s="52"/>
      <c r="P109" s="52"/>
      <c r="Q109" s="52"/>
      <c r="R109" s="52"/>
      <c r="S109" s="52"/>
      <c r="T109" s="52"/>
      <c r="W109" s="43"/>
    </row>
    <row r="110" spans="1:23" s="62" customFormat="1" x14ac:dyDescent="0.25">
      <c r="L110" s="43"/>
      <c r="N110" s="52"/>
      <c r="O110" s="52"/>
      <c r="P110" s="52"/>
      <c r="Q110" s="52"/>
      <c r="R110" s="52"/>
      <c r="S110" s="52"/>
      <c r="T110" s="52"/>
      <c r="W110" s="43"/>
    </row>
    <row r="111" spans="1:23" s="62" customFormat="1" x14ac:dyDescent="0.25">
      <c r="L111" s="43"/>
      <c r="N111" s="52"/>
      <c r="O111" s="52"/>
      <c r="P111" s="52"/>
      <c r="Q111" s="52"/>
      <c r="R111" s="52"/>
      <c r="S111" s="52"/>
      <c r="T111" s="52"/>
      <c r="W111" s="43"/>
    </row>
    <row r="112" spans="1:23" s="62" customFormat="1" x14ac:dyDescent="0.25">
      <c r="L112" s="43"/>
      <c r="N112" s="52"/>
      <c r="O112" s="52"/>
      <c r="P112" s="52"/>
      <c r="Q112" s="52"/>
      <c r="R112" s="52"/>
      <c r="S112" s="52"/>
      <c r="T112" s="52"/>
      <c r="W112" s="43"/>
    </row>
    <row r="113" spans="1:23" s="62" customFormat="1" x14ac:dyDescent="0.25">
      <c r="L113" s="43"/>
      <c r="N113" s="52"/>
      <c r="O113" s="52"/>
      <c r="P113" s="52"/>
      <c r="Q113" s="52"/>
      <c r="R113" s="52"/>
      <c r="S113" s="52"/>
      <c r="T113" s="52"/>
      <c r="W113" s="43"/>
    </row>
    <row r="114" spans="1:23" s="62" customFormat="1" x14ac:dyDescent="0.25">
      <c r="L114" s="43"/>
      <c r="N114" s="8"/>
      <c r="O114" s="8"/>
      <c r="P114" s="8"/>
      <c r="Q114" s="8"/>
      <c r="R114" s="8"/>
      <c r="S114" s="8"/>
      <c r="T114" s="8"/>
      <c r="W114" s="43"/>
    </row>
    <row r="115" spans="1:23" s="62" customFormat="1" x14ac:dyDescent="0.25">
      <c r="L115" s="43"/>
      <c r="W115" s="43"/>
    </row>
    <row r="116" spans="1:23" s="62" customFormat="1" x14ac:dyDescent="0.25">
      <c r="L116" s="43"/>
      <c r="W116" s="43"/>
    </row>
    <row r="117" spans="1:23" s="62" customFormat="1" x14ac:dyDescent="0.25">
      <c r="L117" s="43"/>
      <c r="W117" s="43"/>
    </row>
    <row r="118" spans="1:23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M118" s="62"/>
      <c r="N118" s="62"/>
      <c r="O118" s="62"/>
      <c r="P118" s="62"/>
      <c r="Q118" s="62"/>
      <c r="R118" s="62"/>
      <c r="S118" s="62"/>
      <c r="T118" s="62"/>
    </row>
    <row r="119" spans="1:23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M119" s="62"/>
      <c r="N119" s="62"/>
      <c r="O119" s="62"/>
      <c r="P119" s="62"/>
      <c r="Q119" s="62"/>
      <c r="R119" s="62"/>
      <c r="S119" s="62"/>
      <c r="T119" s="62"/>
    </row>
    <row r="120" spans="1:23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N120" s="62"/>
      <c r="O120" s="62"/>
      <c r="P120" s="62"/>
      <c r="Q120" s="62"/>
      <c r="R120" s="62"/>
      <c r="S120" s="62"/>
      <c r="T120" s="62"/>
    </row>
    <row r="121" spans="1:23" x14ac:dyDescent="0.25">
      <c r="A121" s="62"/>
      <c r="B121" s="62"/>
      <c r="C121" s="62"/>
      <c r="D121" s="62"/>
      <c r="E121" s="62"/>
      <c r="F121" s="62"/>
      <c r="G121" s="62"/>
      <c r="H121" s="62"/>
      <c r="I121" s="62"/>
    </row>
    <row r="122" spans="1:23" x14ac:dyDescent="0.25">
      <c r="A122" s="62"/>
      <c r="B122" s="62"/>
      <c r="C122" s="62"/>
      <c r="D122" s="62"/>
      <c r="E122" s="62"/>
      <c r="F122" s="62"/>
      <c r="G122" s="62"/>
      <c r="H122" s="62"/>
      <c r="I122" s="62"/>
    </row>
    <row r="123" spans="1:23" x14ac:dyDescent="0.25">
      <c r="A123" s="62"/>
      <c r="B123" s="62"/>
      <c r="C123" s="62"/>
      <c r="D123" s="62"/>
      <c r="E123" s="62"/>
      <c r="F123" s="62"/>
      <c r="G123" s="62"/>
      <c r="H123" s="62"/>
      <c r="I123" s="62"/>
    </row>
    <row r="124" spans="1:23" x14ac:dyDescent="0.25">
      <c r="A124" s="62"/>
      <c r="B124" s="62"/>
      <c r="C124" s="62"/>
      <c r="D124" s="62"/>
      <c r="E124" s="62"/>
      <c r="F124" s="62"/>
      <c r="G124" s="62"/>
      <c r="H124" s="62"/>
      <c r="I124" s="62"/>
    </row>
  </sheetData>
  <mergeCells count="12">
    <mergeCell ref="H70:H71"/>
    <mergeCell ref="B70:B71"/>
    <mergeCell ref="D70:D71"/>
    <mergeCell ref="E70:E71"/>
    <mergeCell ref="F70:F71"/>
    <mergeCell ref="G70:G71"/>
    <mergeCell ref="I64:I65"/>
    <mergeCell ref="B64:B65"/>
    <mergeCell ref="E64:E65"/>
    <mergeCell ref="F64:F65"/>
    <mergeCell ref="G64:G65"/>
    <mergeCell ref="H64:H6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8102E"/>
  </sheetPr>
  <dimension ref="A1:S17"/>
  <sheetViews>
    <sheetView topLeftCell="A4" zoomScale="130" zoomScaleNormal="130" workbookViewId="0">
      <selection activeCell="L10" sqref="L10"/>
    </sheetView>
  </sheetViews>
  <sheetFormatPr defaultRowHeight="18" x14ac:dyDescent="0.25"/>
  <cols>
    <col min="1" max="5" width="1" style="13" customWidth="1"/>
    <col min="6" max="6" width="28.453125" style="13" customWidth="1"/>
    <col min="7" max="7" width="6.54296875" style="13"/>
    <col min="8" max="8" width="7.36328125" style="13" bestFit="1" customWidth="1"/>
    <col min="9" max="9" width="6.36328125" style="13" bestFit="1" customWidth="1"/>
    <col min="10" max="10" width="7.36328125" style="13" bestFit="1" customWidth="1"/>
    <col min="11" max="16" width="6.36328125" style="13" bestFit="1" customWidth="1"/>
    <col min="17" max="21" width="6.54296875" style="13"/>
    <col min="22" max="16384" width="8.7265625" style="13"/>
  </cols>
  <sheetData>
    <row r="1" spans="1:19" s="1" customFormat="1" ht="13.5" x14ac:dyDescent="0.25"/>
    <row r="2" spans="1:19" s="1" customFormat="1" ht="13.5" x14ac:dyDescent="0.25"/>
    <row r="3" spans="1:19" s="1" customFormat="1" ht="13.5" x14ac:dyDescent="0.25"/>
    <row r="4" spans="1:19" s="1" customFormat="1" ht="13.5" x14ac:dyDescent="0.25"/>
    <row r="5" spans="1:19" s="1" customFormat="1" ht="13.5" x14ac:dyDescent="0.25"/>
    <row r="6" spans="1:19" s="1" customFormat="1" ht="13.5" x14ac:dyDescent="0.25"/>
    <row r="7" spans="1:19" s="1" customFormat="1" ht="13.5" x14ac:dyDescent="0.25"/>
    <row r="8" spans="1:19" s="1" customFormat="1" ht="13.5" x14ac:dyDescent="0.25"/>
    <row r="9" spans="1:19" s="1" customFormat="1" ht="13.5" x14ac:dyDescent="0.25"/>
    <row r="11" spans="1:19" ht="20.25" x14ac:dyDescent="0.3">
      <c r="A11" s="4" t="str">
        <f ca="1">RIGHT(CELL("filename",A1),LEN(CELL("filename",A1))-FIND("]",CELL("filename",A1)))</f>
        <v>1.3 Output│Graphs</v>
      </c>
    </row>
    <row r="12" spans="1:19" ht="20.25" x14ac:dyDescent="0.3">
      <c r="A12" s="5"/>
    </row>
    <row r="13" spans="1:19" ht="20.25" x14ac:dyDescent="0.3">
      <c r="A13" s="5" t="s">
        <v>97</v>
      </c>
    </row>
    <row r="14" spans="1:19" x14ac:dyDescent="0.25">
      <c r="F14" s="63"/>
      <c r="G14" s="65">
        <f>'1.2 Output│Tables'!C15</f>
        <v>2013</v>
      </c>
      <c r="H14" s="65">
        <f>'1.2 Output│Tables'!D15</f>
        <v>2014</v>
      </c>
      <c r="I14" s="65">
        <f>'1.2 Output│Tables'!E15</f>
        <v>2015</v>
      </c>
      <c r="J14" s="65" t="str">
        <f>'1.2 Output│Tables'!F15</f>
        <v>2016 (e)</v>
      </c>
      <c r="K14" s="65" t="str">
        <f>'1.2 Output│Tables'!G15</f>
        <v>2017 (f)</v>
      </c>
      <c r="L14" s="65">
        <f>'1.2 Output│Tables'!O15</f>
        <v>2018</v>
      </c>
      <c r="M14" s="65">
        <f>'1.2 Output│Tables'!P15</f>
        <v>2019</v>
      </c>
      <c r="N14" s="65">
        <f>'1.2 Output│Tables'!Q15</f>
        <v>2020</v>
      </c>
      <c r="O14" s="65">
        <f>'1.2 Output│Tables'!R15</f>
        <v>2021</v>
      </c>
      <c r="P14" s="65">
        <f>'1.2 Output│Tables'!S15</f>
        <v>2022</v>
      </c>
    </row>
    <row r="15" spans="1:19" ht="19.5" thickBot="1" x14ac:dyDescent="0.35">
      <c r="F15" s="61" t="s">
        <v>99</v>
      </c>
      <c r="G15" s="60">
        <f>'1.2 Output│Tables'!C16</f>
        <v>15.59618949935094</v>
      </c>
      <c r="H15" s="60">
        <f>'1.2 Output│Tables'!D16</f>
        <v>124.17519471017128</v>
      </c>
      <c r="I15" s="60">
        <f>'1.2 Output│Tables'!E16</f>
        <v>94.527162881557089</v>
      </c>
      <c r="J15" s="60">
        <f>'1.2 Output│Tables'!F16</f>
        <v>105.01358694339756</v>
      </c>
      <c r="K15" s="60">
        <f>'1.2 Output│Tables'!G16</f>
        <v>58.457235049045856</v>
      </c>
      <c r="L15" s="60">
        <f>'1.2 Output│Tables'!O16</f>
        <v>67.315598206348383</v>
      </c>
      <c r="M15" s="60">
        <f>'1.2 Output│Tables'!P16</f>
        <v>77.475754789910283</v>
      </c>
      <c r="N15" s="60">
        <f>'1.2 Output│Tables'!Q16</f>
        <v>77.156817546926433</v>
      </c>
      <c r="O15" s="60">
        <f>'1.2 Output│Tables'!R16</f>
        <v>18.182064553731809</v>
      </c>
      <c r="P15" s="60">
        <f>'1.2 Output│Tables'!S16</f>
        <v>18.675283003747811</v>
      </c>
      <c r="Q15" s="62"/>
      <c r="R15" s="62"/>
      <c r="S15" s="62"/>
    </row>
    <row r="16" spans="1:19" ht="19.5" thickBot="1" x14ac:dyDescent="0.35">
      <c r="F16" s="61" t="s">
        <v>85</v>
      </c>
      <c r="G16" s="60">
        <f>'1.2 Output│Tables'!C51</f>
        <v>15.596189499350945</v>
      </c>
      <c r="H16" s="60">
        <f>'1.2 Output│Tables'!D51</f>
        <v>124.17519471017128</v>
      </c>
      <c r="I16" s="60">
        <f>'1.2 Output│Tables'!E51</f>
        <v>94.527162881557103</v>
      </c>
      <c r="J16" s="60">
        <f>'1.2 Output│Tables'!F51</f>
        <v>105.01358694339754</v>
      </c>
      <c r="K16" s="60">
        <f>'1.2 Output│Tables'!G51</f>
        <v>68.986806772887945</v>
      </c>
      <c r="L16" s="60">
        <v>61.13482034174929</v>
      </c>
      <c r="M16" s="60">
        <v>56.935116698828736</v>
      </c>
      <c r="N16" s="60">
        <v>72.341027506059532</v>
      </c>
      <c r="O16" s="60">
        <v>13.725735840311096</v>
      </c>
      <c r="P16" s="60">
        <v>10.872428745817453</v>
      </c>
      <c r="Q16" s="62"/>
      <c r="R16" s="62"/>
      <c r="S16" s="62"/>
    </row>
    <row r="17" spans="6:19" ht="19.5" thickBot="1" x14ac:dyDescent="0.35">
      <c r="F17" s="61" t="s">
        <v>98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2"/>
      <c r="R17" s="62"/>
      <c r="S17" s="6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5FC8D7"/>
  </sheetPr>
  <dimension ref="A1:AB282"/>
  <sheetViews>
    <sheetView topLeftCell="A76" zoomScale="55" zoomScaleNormal="55" workbookViewId="0">
      <selection activeCell="R99" sqref="R99"/>
    </sheetView>
  </sheetViews>
  <sheetFormatPr defaultRowHeight="18" x14ac:dyDescent="0.25"/>
  <cols>
    <col min="1" max="1" width="6.7265625" style="8" customWidth="1"/>
    <col min="2" max="2" width="58.1796875" style="8" customWidth="1"/>
    <col min="3" max="3" width="20.26953125" style="8" bestFit="1" customWidth="1"/>
    <col min="4" max="4" width="21.36328125" style="8" customWidth="1"/>
    <col min="5" max="5" width="21.36328125" style="13" customWidth="1"/>
    <col min="6" max="6" width="20.36328125" style="13" customWidth="1"/>
    <col min="7" max="7" width="10.81640625" style="8" customWidth="1"/>
    <col min="8" max="8" width="11.81640625" style="8" customWidth="1"/>
    <col min="9" max="11" width="10.81640625" style="8" customWidth="1"/>
    <col min="12" max="12" width="11.81640625" style="8" customWidth="1"/>
    <col min="13" max="13" width="12.26953125" style="8" customWidth="1"/>
    <col min="14" max="14" width="10.81640625" style="8" customWidth="1"/>
    <col min="15" max="15" width="11.1796875" style="8" customWidth="1"/>
    <col min="16" max="16" width="11.54296875" style="8" customWidth="1"/>
    <col min="17" max="17" width="10.81640625" style="8" customWidth="1"/>
    <col min="18" max="18" width="10.36328125" style="8" bestFit="1" customWidth="1"/>
    <col min="19" max="19" width="13.36328125" style="8" bestFit="1" customWidth="1"/>
    <col min="20" max="21" width="11.81640625" style="8" bestFit="1" customWidth="1"/>
    <col min="22" max="25" width="10.81640625" style="8" bestFit="1" customWidth="1"/>
    <col min="26" max="26" width="11.81640625" style="8" bestFit="1" customWidth="1"/>
    <col min="27" max="27" width="9.81640625" style="8" bestFit="1" customWidth="1"/>
    <col min="28" max="28" width="11.81640625" style="8" bestFit="1" customWidth="1"/>
    <col min="29" max="16384" width="8.7265625" style="8"/>
  </cols>
  <sheetData>
    <row r="1" spans="1:21" s="1" customFormat="1" ht="13.5" x14ac:dyDescent="0.25"/>
    <row r="2" spans="1:21" s="1" customFormat="1" ht="13.5" x14ac:dyDescent="0.25"/>
    <row r="3" spans="1:21" s="1" customFormat="1" ht="13.5" x14ac:dyDescent="0.25"/>
    <row r="4" spans="1:21" s="1" customFormat="1" ht="13.5" x14ac:dyDescent="0.25"/>
    <row r="5" spans="1:21" s="1" customFormat="1" ht="13.5" x14ac:dyDescent="0.25"/>
    <row r="6" spans="1:21" s="1" customFormat="1" ht="13.5" x14ac:dyDescent="0.25"/>
    <row r="7" spans="1:21" s="1" customFormat="1" ht="13.5" x14ac:dyDescent="0.25"/>
    <row r="8" spans="1:21" s="1" customFormat="1" ht="13.5" x14ac:dyDescent="0.25"/>
    <row r="9" spans="1:21" s="1" customFormat="1" ht="13.5" x14ac:dyDescent="0.25"/>
    <row r="11" spans="1:21" ht="20.25" x14ac:dyDescent="0.3">
      <c r="A11" s="4" t="str">
        <f ca="1">RIGHT(CELL("filename",A1),LEN(CELL("filename",A1))-FIND("]",CELL("filename",A1)))</f>
        <v>2.0 Input│Historic Capex</v>
      </c>
      <c r="F11" s="110" t="s">
        <v>55</v>
      </c>
      <c r="G11" s="110"/>
      <c r="H11" s="110"/>
      <c r="I11" s="110"/>
      <c r="J11" s="110"/>
      <c r="K11" s="110"/>
      <c r="L11" s="110"/>
      <c r="M11" s="110" t="s">
        <v>56</v>
      </c>
      <c r="N11" s="110"/>
      <c r="O11" s="110"/>
      <c r="P11" s="110"/>
      <c r="Q11" s="110"/>
      <c r="R11" s="110"/>
    </row>
    <row r="12" spans="1:21" s="13" customForma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1" s="13" customForma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21" s="10" customFormat="1" ht="36" x14ac:dyDescent="0.25">
      <c r="A14" s="11" t="s">
        <v>3</v>
      </c>
      <c r="B14" s="11" t="s">
        <v>0</v>
      </c>
      <c r="C14" s="11" t="s">
        <v>49</v>
      </c>
      <c r="D14" s="11" t="s">
        <v>4</v>
      </c>
      <c r="E14" s="11" t="s">
        <v>52</v>
      </c>
      <c r="F14" s="76">
        <f>'3.2 Input│Other'!F23</f>
        <v>2012</v>
      </c>
      <c r="G14" s="76">
        <f>'3.2 Input│Other'!G23</f>
        <v>2013</v>
      </c>
      <c r="H14" s="76">
        <f>'3.2 Input│Other'!H23</f>
        <v>2014</v>
      </c>
      <c r="I14" s="76">
        <f>'3.2 Input│Other'!I23</f>
        <v>2015</v>
      </c>
      <c r="J14" s="76" t="str">
        <f>'3.2 Input│Other'!J23</f>
        <v>2016 (e)</v>
      </c>
      <c r="K14" s="76" t="str">
        <f>'3.2 Input│Other'!K23</f>
        <v>2017 (f)</v>
      </c>
      <c r="L14" s="34" t="s">
        <v>12</v>
      </c>
      <c r="M14" s="11">
        <v>2012</v>
      </c>
      <c r="N14" s="11">
        <v>2013</v>
      </c>
      <c r="O14" s="11">
        <v>2014</v>
      </c>
      <c r="P14" s="11">
        <v>2015</v>
      </c>
      <c r="Q14" s="11">
        <v>2016</v>
      </c>
      <c r="R14" s="11">
        <v>2017</v>
      </c>
      <c r="S14" s="11" t="s">
        <v>12</v>
      </c>
    </row>
    <row r="15" spans="1:21" x14ac:dyDescent="0.25">
      <c r="A15" s="6">
        <v>1</v>
      </c>
      <c r="B15" s="6" t="s">
        <v>254</v>
      </c>
      <c r="C15" s="6" t="s">
        <v>15</v>
      </c>
      <c r="D15" s="6" t="s">
        <v>70</v>
      </c>
      <c r="E15" s="6" t="s">
        <v>53</v>
      </c>
      <c r="F15" s="27">
        <v>0</v>
      </c>
      <c r="G15" s="27">
        <v>8134553.96</v>
      </c>
      <c r="H15" s="27">
        <v>26606375.390000001</v>
      </c>
      <c r="I15" s="27">
        <v>2492547.9799999995</v>
      </c>
      <c r="J15" s="27">
        <v>877.27000000000294</v>
      </c>
      <c r="K15" s="27">
        <v>0</v>
      </c>
      <c r="L15" s="33">
        <v>37234354.600000001</v>
      </c>
      <c r="M15" s="27">
        <v>3096508.43</v>
      </c>
      <c r="N15" s="27">
        <v>4309004.3763999995</v>
      </c>
      <c r="O15" s="27">
        <v>29602016.141107202</v>
      </c>
      <c r="P15" s="27">
        <v>0</v>
      </c>
      <c r="Q15" s="27">
        <v>0</v>
      </c>
      <c r="R15" s="27">
        <v>0</v>
      </c>
      <c r="S15" s="33">
        <f>SUM(N15:R15)</f>
        <v>33911020.517507203</v>
      </c>
      <c r="T15" s="49"/>
      <c r="U15" s="49"/>
    </row>
    <row r="16" spans="1:21" x14ac:dyDescent="0.25">
      <c r="A16" s="7">
        <f>IF(B16=0,,A15+1)</f>
        <v>2</v>
      </c>
      <c r="B16" s="6" t="s">
        <v>255</v>
      </c>
      <c r="C16" s="6" t="s">
        <v>14</v>
      </c>
      <c r="D16" s="6" t="s">
        <v>70</v>
      </c>
      <c r="E16" s="6" t="s">
        <v>53</v>
      </c>
      <c r="F16" s="40"/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33">
        <v>0</v>
      </c>
      <c r="M16" s="27">
        <v>0</v>
      </c>
      <c r="N16" s="27">
        <v>0</v>
      </c>
      <c r="O16" s="27">
        <v>2517235.2838079999</v>
      </c>
      <c r="P16" s="27">
        <v>0</v>
      </c>
      <c r="Q16" s="27">
        <v>0</v>
      </c>
      <c r="R16" s="27">
        <v>0</v>
      </c>
      <c r="S16" s="33">
        <f t="shared" ref="S16:S79" si="0">SUM(N16:R16)</f>
        <v>2517235.2838079999</v>
      </c>
      <c r="T16" s="49"/>
      <c r="U16" s="49"/>
    </row>
    <row r="17" spans="1:21" x14ac:dyDescent="0.25">
      <c r="A17" s="7">
        <f t="shared" ref="A17:A80" si="1">IF(B17=0,,A16+1)</f>
        <v>3</v>
      </c>
      <c r="B17" s="6" t="s">
        <v>256</v>
      </c>
      <c r="C17" s="6" t="s">
        <v>14</v>
      </c>
      <c r="D17" s="6" t="s">
        <v>70</v>
      </c>
      <c r="E17" s="6" t="s">
        <v>53</v>
      </c>
      <c r="F17" s="40"/>
      <c r="G17" s="27">
        <v>0</v>
      </c>
      <c r="H17" s="27">
        <v>0</v>
      </c>
      <c r="I17" s="27">
        <v>0</v>
      </c>
      <c r="J17" s="27">
        <v>0</v>
      </c>
      <c r="K17" s="94"/>
      <c r="L17" s="33">
        <v>0</v>
      </c>
      <c r="M17" s="27">
        <v>0</v>
      </c>
      <c r="N17" s="27">
        <v>0</v>
      </c>
      <c r="O17" s="27">
        <v>1289952.7622400001</v>
      </c>
      <c r="P17" s="27">
        <v>11551411.62123272</v>
      </c>
      <c r="Q17" s="27">
        <v>0</v>
      </c>
      <c r="R17" s="27">
        <v>0</v>
      </c>
      <c r="S17" s="33">
        <f t="shared" si="0"/>
        <v>12841364.38347272</v>
      </c>
      <c r="T17" s="49"/>
      <c r="U17" s="49"/>
    </row>
    <row r="18" spans="1:21" x14ac:dyDescent="0.25">
      <c r="A18" s="7">
        <f t="shared" si="1"/>
        <v>4</v>
      </c>
      <c r="B18" s="6" t="s">
        <v>139</v>
      </c>
      <c r="C18" s="6" t="s">
        <v>15</v>
      </c>
      <c r="D18" s="6" t="s">
        <v>246</v>
      </c>
      <c r="E18" s="6" t="s">
        <v>53</v>
      </c>
      <c r="F18" s="40"/>
      <c r="G18" s="27">
        <v>0</v>
      </c>
      <c r="H18" s="27">
        <v>0</v>
      </c>
      <c r="I18" s="27">
        <v>0</v>
      </c>
      <c r="J18" s="27">
        <v>100000</v>
      </c>
      <c r="K18" s="27">
        <v>200000</v>
      </c>
      <c r="L18" s="33">
        <v>300000</v>
      </c>
      <c r="M18" s="27">
        <v>0</v>
      </c>
      <c r="N18" s="27">
        <v>0</v>
      </c>
      <c r="O18" s="27">
        <v>0</v>
      </c>
      <c r="P18" s="27">
        <v>252120.431855</v>
      </c>
      <c r="Q18" s="27">
        <v>252708.190702625</v>
      </c>
      <c r="R18" s="27">
        <v>0</v>
      </c>
      <c r="S18" s="33">
        <f t="shared" si="0"/>
        <v>504828.622557625</v>
      </c>
      <c r="T18" s="49"/>
      <c r="U18" s="49"/>
    </row>
    <row r="19" spans="1:21" x14ac:dyDescent="0.25">
      <c r="A19" s="7">
        <f t="shared" si="1"/>
        <v>5</v>
      </c>
      <c r="B19" s="6" t="s">
        <v>257</v>
      </c>
      <c r="C19" s="6" t="s">
        <v>51</v>
      </c>
      <c r="D19" s="6" t="s">
        <v>246</v>
      </c>
      <c r="E19" s="6" t="s">
        <v>53</v>
      </c>
      <c r="F19" s="40"/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33">
        <v>0</v>
      </c>
      <c r="M19" s="27">
        <v>0</v>
      </c>
      <c r="N19" s="27">
        <v>0</v>
      </c>
      <c r="O19" s="27">
        <v>402388.98080000002</v>
      </c>
      <c r="P19" s="27">
        <v>0</v>
      </c>
      <c r="Q19" s="27">
        <v>0</v>
      </c>
      <c r="R19" s="27">
        <v>0</v>
      </c>
      <c r="S19" s="33">
        <f t="shared" si="0"/>
        <v>402388.98080000002</v>
      </c>
      <c r="T19" s="49"/>
      <c r="U19" s="49"/>
    </row>
    <row r="20" spans="1:21" x14ac:dyDescent="0.25">
      <c r="A20" s="7">
        <f t="shared" si="1"/>
        <v>6</v>
      </c>
      <c r="B20" s="6" t="s">
        <v>258</v>
      </c>
      <c r="C20" s="6" t="s">
        <v>14</v>
      </c>
      <c r="D20" s="6" t="s">
        <v>70</v>
      </c>
      <c r="E20" s="6" t="s">
        <v>53</v>
      </c>
      <c r="F20" s="40"/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33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33">
        <f t="shared" si="0"/>
        <v>0</v>
      </c>
      <c r="T20" s="49"/>
      <c r="U20" s="49"/>
    </row>
    <row r="21" spans="1:21" x14ac:dyDescent="0.25">
      <c r="A21" s="7">
        <f t="shared" si="1"/>
        <v>7</v>
      </c>
      <c r="B21" s="6" t="s">
        <v>140</v>
      </c>
      <c r="C21" s="6" t="s">
        <v>15</v>
      </c>
      <c r="D21" s="6" t="s">
        <v>246</v>
      </c>
      <c r="E21" s="6" t="s">
        <v>53</v>
      </c>
      <c r="F21" s="40"/>
      <c r="G21" s="27">
        <v>104428.1</v>
      </c>
      <c r="H21" s="27">
        <v>9056</v>
      </c>
      <c r="I21" s="27">
        <v>0</v>
      </c>
      <c r="J21" s="27">
        <v>0</v>
      </c>
      <c r="K21" s="27">
        <v>0</v>
      </c>
      <c r="L21" s="33">
        <v>113484.1</v>
      </c>
      <c r="M21" s="27">
        <v>123836.28</v>
      </c>
      <c r="N21" s="27">
        <v>90049.12</v>
      </c>
      <c r="O21" s="27">
        <v>0</v>
      </c>
      <c r="P21" s="27">
        <v>0</v>
      </c>
      <c r="Q21" s="27">
        <v>0</v>
      </c>
      <c r="R21" s="27">
        <v>0</v>
      </c>
      <c r="S21" s="33">
        <f t="shared" si="0"/>
        <v>90049.12</v>
      </c>
      <c r="T21" s="49"/>
      <c r="U21" s="49"/>
    </row>
    <row r="22" spans="1:21" x14ac:dyDescent="0.25">
      <c r="A22" s="7">
        <f t="shared" si="1"/>
        <v>8</v>
      </c>
      <c r="B22" s="6" t="s">
        <v>259</v>
      </c>
      <c r="C22" s="6" t="s">
        <v>15</v>
      </c>
      <c r="D22" s="6" t="s">
        <v>246</v>
      </c>
      <c r="E22" s="6" t="s">
        <v>53</v>
      </c>
      <c r="F22" s="40"/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33">
        <v>0</v>
      </c>
      <c r="M22" s="27">
        <v>0</v>
      </c>
      <c r="N22" s="27">
        <v>0</v>
      </c>
      <c r="O22" s="27">
        <v>663922.51280000003</v>
      </c>
      <c r="P22" s="27">
        <v>0</v>
      </c>
      <c r="Q22" s="27">
        <v>0</v>
      </c>
      <c r="R22" s="27">
        <v>0</v>
      </c>
      <c r="S22" s="33">
        <f t="shared" si="0"/>
        <v>663922.51280000003</v>
      </c>
      <c r="T22" s="49"/>
      <c r="U22" s="49"/>
    </row>
    <row r="23" spans="1:21" x14ac:dyDescent="0.25">
      <c r="A23" s="7">
        <f t="shared" si="1"/>
        <v>9</v>
      </c>
      <c r="B23" s="6" t="s">
        <v>260</v>
      </c>
      <c r="C23" s="6" t="s">
        <v>15</v>
      </c>
      <c r="D23" s="6" t="s">
        <v>246</v>
      </c>
      <c r="E23" s="6" t="s">
        <v>53</v>
      </c>
      <c r="F23" s="40"/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33">
        <v>0</v>
      </c>
      <c r="M23" s="27">
        <v>0</v>
      </c>
      <c r="N23" s="27">
        <v>0</v>
      </c>
      <c r="O23" s="27">
        <v>0</v>
      </c>
      <c r="P23" s="27">
        <v>909192.03442759998</v>
      </c>
      <c r="Q23" s="27">
        <v>0</v>
      </c>
      <c r="R23" s="27">
        <v>0</v>
      </c>
      <c r="S23" s="33">
        <f t="shared" si="0"/>
        <v>909192.03442759998</v>
      </c>
      <c r="T23" s="49"/>
      <c r="U23" s="49"/>
    </row>
    <row r="24" spans="1:21" x14ac:dyDescent="0.25">
      <c r="A24" s="7">
        <f t="shared" si="1"/>
        <v>10</v>
      </c>
      <c r="B24" s="6" t="s">
        <v>261</v>
      </c>
      <c r="C24" s="6" t="s">
        <v>51</v>
      </c>
      <c r="D24" s="6" t="s">
        <v>246</v>
      </c>
      <c r="E24" s="6" t="s">
        <v>53</v>
      </c>
      <c r="F24" s="40"/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33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33">
        <f t="shared" si="0"/>
        <v>0</v>
      </c>
      <c r="T24" s="49"/>
      <c r="U24" s="49"/>
    </row>
    <row r="25" spans="1:21" x14ac:dyDescent="0.25">
      <c r="A25" s="7">
        <f t="shared" si="1"/>
        <v>11</v>
      </c>
      <c r="B25" s="6" t="s">
        <v>141</v>
      </c>
      <c r="C25" s="6" t="s">
        <v>18</v>
      </c>
      <c r="D25" s="6" t="s">
        <v>246</v>
      </c>
      <c r="E25" s="6" t="s">
        <v>53</v>
      </c>
      <c r="F25" s="40"/>
      <c r="G25" s="27">
        <v>61810.95</v>
      </c>
      <c r="H25" s="27">
        <v>0</v>
      </c>
      <c r="I25" s="27">
        <v>0</v>
      </c>
      <c r="J25" s="27">
        <v>0</v>
      </c>
      <c r="K25" s="27">
        <v>0</v>
      </c>
      <c r="L25" s="33">
        <v>61810.95</v>
      </c>
      <c r="M25" s="27">
        <v>47473</v>
      </c>
      <c r="N25" s="27">
        <v>12688.699999999997</v>
      </c>
      <c r="O25" s="27">
        <v>0</v>
      </c>
      <c r="P25" s="27">
        <v>0</v>
      </c>
      <c r="Q25" s="27">
        <v>0</v>
      </c>
      <c r="R25" s="27">
        <v>0</v>
      </c>
      <c r="S25" s="33">
        <f t="shared" si="0"/>
        <v>12688.699999999997</v>
      </c>
      <c r="T25" s="49"/>
      <c r="U25" s="49"/>
    </row>
    <row r="26" spans="1:21" x14ac:dyDescent="0.25">
      <c r="A26" s="7">
        <f t="shared" si="1"/>
        <v>12</v>
      </c>
      <c r="B26" s="6" t="s">
        <v>142</v>
      </c>
      <c r="C26" s="6" t="s">
        <v>18</v>
      </c>
      <c r="D26" s="6" t="s">
        <v>246</v>
      </c>
      <c r="E26" s="6" t="s">
        <v>53</v>
      </c>
      <c r="F26" s="40"/>
      <c r="G26" s="27">
        <v>879.8</v>
      </c>
      <c r="H26" s="27">
        <v>0</v>
      </c>
      <c r="I26" s="27">
        <v>0</v>
      </c>
      <c r="J26" s="27">
        <v>0</v>
      </c>
      <c r="K26" s="27">
        <v>0</v>
      </c>
      <c r="L26" s="33">
        <v>879.8</v>
      </c>
      <c r="M26" s="27">
        <v>56335.67</v>
      </c>
      <c r="N26" s="27">
        <v>-6200.9199999999983</v>
      </c>
      <c r="O26" s="27">
        <v>0</v>
      </c>
      <c r="P26" s="27">
        <v>0</v>
      </c>
      <c r="Q26" s="27">
        <v>0</v>
      </c>
      <c r="R26" s="27">
        <v>0</v>
      </c>
      <c r="S26" s="33">
        <f t="shared" si="0"/>
        <v>-6200.9199999999983</v>
      </c>
      <c r="T26" s="49"/>
      <c r="U26" s="49"/>
    </row>
    <row r="27" spans="1:21" x14ac:dyDescent="0.25">
      <c r="A27" s="7">
        <f t="shared" si="1"/>
        <v>13</v>
      </c>
      <c r="B27" s="6" t="s">
        <v>143</v>
      </c>
      <c r="C27" s="6" t="s">
        <v>18</v>
      </c>
      <c r="D27" s="6" t="s">
        <v>246</v>
      </c>
      <c r="E27" s="6" t="s">
        <v>53</v>
      </c>
      <c r="F27" s="40"/>
      <c r="G27" s="27">
        <v>0</v>
      </c>
      <c r="H27" s="27">
        <v>111330.8</v>
      </c>
      <c r="I27" s="27">
        <v>0</v>
      </c>
      <c r="J27" s="27">
        <v>0</v>
      </c>
      <c r="K27" s="27">
        <v>0</v>
      </c>
      <c r="L27" s="33">
        <v>111330.8</v>
      </c>
      <c r="M27" s="27">
        <v>0</v>
      </c>
      <c r="N27" s="27">
        <v>50134.75</v>
      </c>
      <c r="O27" s="27">
        <v>0</v>
      </c>
      <c r="P27" s="27">
        <v>0</v>
      </c>
      <c r="Q27" s="27">
        <v>0</v>
      </c>
      <c r="R27" s="27">
        <v>0</v>
      </c>
      <c r="S27" s="33">
        <f t="shared" si="0"/>
        <v>50134.75</v>
      </c>
      <c r="T27" s="49"/>
      <c r="U27" s="49"/>
    </row>
    <row r="28" spans="1:21" x14ac:dyDescent="0.25">
      <c r="A28" s="7">
        <f t="shared" si="1"/>
        <v>14</v>
      </c>
      <c r="B28" s="6" t="s">
        <v>262</v>
      </c>
      <c r="C28" s="6" t="s">
        <v>18</v>
      </c>
      <c r="D28" s="6" t="s">
        <v>246</v>
      </c>
      <c r="E28" s="6" t="s">
        <v>53</v>
      </c>
      <c r="F28" s="40"/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33">
        <v>0</v>
      </c>
      <c r="M28" s="27">
        <v>0</v>
      </c>
      <c r="N28" s="27">
        <v>0</v>
      </c>
      <c r="O28" s="27">
        <v>141829.45111199998</v>
      </c>
      <c r="P28" s="27">
        <v>0</v>
      </c>
      <c r="Q28" s="27">
        <v>0</v>
      </c>
      <c r="R28" s="27">
        <v>0</v>
      </c>
      <c r="S28" s="33">
        <f t="shared" si="0"/>
        <v>141829.45111199998</v>
      </c>
      <c r="T28" s="49"/>
      <c r="U28" s="49"/>
    </row>
    <row r="29" spans="1:21" x14ac:dyDescent="0.25">
      <c r="A29" s="7">
        <f t="shared" si="1"/>
        <v>15</v>
      </c>
      <c r="B29" s="6" t="s">
        <v>263</v>
      </c>
      <c r="C29" s="6" t="s">
        <v>18</v>
      </c>
      <c r="D29" s="6" t="s">
        <v>246</v>
      </c>
      <c r="E29" s="6" t="s">
        <v>53</v>
      </c>
      <c r="F29" s="40"/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33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202382.21215186577</v>
      </c>
      <c r="S29" s="33">
        <f t="shared" si="0"/>
        <v>202382.21215186577</v>
      </c>
      <c r="T29" s="49"/>
      <c r="U29" s="49"/>
    </row>
    <row r="30" spans="1:21" x14ac:dyDescent="0.25">
      <c r="A30" s="7">
        <f t="shared" si="1"/>
        <v>16</v>
      </c>
      <c r="B30" s="6" t="s">
        <v>144</v>
      </c>
      <c r="C30" s="6" t="s">
        <v>18</v>
      </c>
      <c r="D30" s="6" t="s">
        <v>246</v>
      </c>
      <c r="E30" s="6" t="s">
        <v>53</v>
      </c>
      <c r="F30" s="40"/>
      <c r="G30" s="27">
        <v>0</v>
      </c>
      <c r="H30" s="27">
        <v>40300</v>
      </c>
      <c r="I30" s="27">
        <v>0</v>
      </c>
      <c r="J30" s="27">
        <v>0</v>
      </c>
      <c r="K30" s="27">
        <v>0</v>
      </c>
      <c r="L30" s="33">
        <v>40300</v>
      </c>
      <c r="M30" s="27">
        <v>0</v>
      </c>
      <c r="N30" s="27">
        <v>0</v>
      </c>
      <c r="O30" s="27">
        <v>0</v>
      </c>
      <c r="P30" s="27">
        <v>0</v>
      </c>
      <c r="Q30" s="27">
        <v>12120.2504748384</v>
      </c>
      <c r="R30" s="27">
        <v>202382.21215186577</v>
      </c>
      <c r="S30" s="33">
        <f t="shared" si="0"/>
        <v>214502.46262670416</v>
      </c>
      <c r="T30" s="49"/>
      <c r="U30" s="49"/>
    </row>
    <row r="31" spans="1:21" x14ac:dyDescent="0.25">
      <c r="A31" s="7">
        <f t="shared" si="1"/>
        <v>17</v>
      </c>
      <c r="B31" s="6" t="s">
        <v>264</v>
      </c>
      <c r="C31" s="6" t="s">
        <v>18</v>
      </c>
      <c r="D31" s="6" t="s">
        <v>246</v>
      </c>
      <c r="E31" s="6" t="s">
        <v>53</v>
      </c>
      <c r="F31" s="40"/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33">
        <v>0</v>
      </c>
      <c r="M31" s="27">
        <v>0</v>
      </c>
      <c r="N31" s="27">
        <v>0</v>
      </c>
      <c r="O31" s="27">
        <v>0</v>
      </c>
      <c r="P31" s="27">
        <v>0</v>
      </c>
      <c r="Q31" s="27">
        <v>66661.377611611199</v>
      </c>
      <c r="R31" s="27">
        <v>0</v>
      </c>
      <c r="S31" s="33">
        <f t="shared" si="0"/>
        <v>66661.377611611199</v>
      </c>
      <c r="T31" s="49"/>
      <c r="U31" s="49"/>
    </row>
    <row r="32" spans="1:21" x14ac:dyDescent="0.25">
      <c r="A32" s="7">
        <f t="shared" si="1"/>
        <v>18</v>
      </c>
      <c r="B32" s="6" t="s">
        <v>265</v>
      </c>
      <c r="C32" s="6" t="s">
        <v>18</v>
      </c>
      <c r="D32" s="6" t="s">
        <v>246</v>
      </c>
      <c r="E32" s="6" t="s">
        <v>53</v>
      </c>
      <c r="F32" s="40"/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33">
        <v>0</v>
      </c>
      <c r="M32" s="27">
        <v>0</v>
      </c>
      <c r="N32" s="27">
        <v>10029.200000000001</v>
      </c>
      <c r="O32" s="27">
        <v>0</v>
      </c>
      <c r="P32" s="27">
        <v>0</v>
      </c>
      <c r="Q32" s="27">
        <v>0</v>
      </c>
      <c r="R32" s="27">
        <v>0</v>
      </c>
      <c r="S32" s="33">
        <f t="shared" si="0"/>
        <v>10029.200000000001</v>
      </c>
      <c r="T32" s="49"/>
      <c r="U32" s="49"/>
    </row>
    <row r="33" spans="1:21" x14ac:dyDescent="0.25">
      <c r="A33" s="7">
        <f t="shared" si="1"/>
        <v>19</v>
      </c>
      <c r="B33" s="6" t="s">
        <v>266</v>
      </c>
      <c r="C33" s="6" t="s">
        <v>18</v>
      </c>
      <c r="D33" s="6" t="s">
        <v>246</v>
      </c>
      <c r="E33" s="6" t="s">
        <v>53</v>
      </c>
      <c r="F33" s="40"/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33">
        <v>0</v>
      </c>
      <c r="M33" s="27">
        <v>0</v>
      </c>
      <c r="N33" s="27">
        <v>0</v>
      </c>
      <c r="O33" s="27">
        <v>50294.131600000001</v>
      </c>
      <c r="P33" s="27">
        <v>84667.082498880001</v>
      </c>
      <c r="Q33" s="27">
        <v>0</v>
      </c>
      <c r="R33" s="27">
        <v>0</v>
      </c>
      <c r="S33" s="33">
        <f t="shared" si="0"/>
        <v>134961.21409888001</v>
      </c>
      <c r="T33" s="49"/>
      <c r="U33" s="49"/>
    </row>
    <row r="34" spans="1:21" x14ac:dyDescent="0.25">
      <c r="A34" s="7">
        <f t="shared" si="1"/>
        <v>20</v>
      </c>
      <c r="B34" s="6" t="s">
        <v>267</v>
      </c>
      <c r="C34" s="6" t="s">
        <v>14</v>
      </c>
      <c r="D34" s="6" t="s">
        <v>246</v>
      </c>
      <c r="E34" s="6" t="s">
        <v>53</v>
      </c>
      <c r="F34" s="40"/>
      <c r="G34" s="27">
        <v>0</v>
      </c>
      <c r="H34" s="27">
        <v>0</v>
      </c>
      <c r="I34" s="27">
        <v>0</v>
      </c>
      <c r="J34" s="27">
        <v>0</v>
      </c>
      <c r="K34" s="27">
        <v>70000</v>
      </c>
      <c r="L34" s="33">
        <v>70000</v>
      </c>
      <c r="M34" s="27">
        <v>0</v>
      </c>
      <c r="N34" s="27">
        <v>0</v>
      </c>
      <c r="O34" s="27">
        <v>0</v>
      </c>
      <c r="P34" s="27">
        <v>40207.168477913045</v>
      </c>
      <c r="Q34" s="27">
        <v>191241.71685974437</v>
      </c>
      <c r="R34" s="27">
        <v>0</v>
      </c>
      <c r="S34" s="33">
        <f t="shared" si="0"/>
        <v>231448.88533765741</v>
      </c>
      <c r="T34" s="49"/>
      <c r="U34" s="49"/>
    </row>
    <row r="35" spans="1:21" x14ac:dyDescent="0.25">
      <c r="A35" s="7">
        <f t="shared" si="1"/>
        <v>21</v>
      </c>
      <c r="B35" s="6" t="s">
        <v>145</v>
      </c>
      <c r="C35" s="6" t="s">
        <v>18</v>
      </c>
      <c r="D35" s="6" t="s">
        <v>246</v>
      </c>
      <c r="E35" s="6" t="s">
        <v>53</v>
      </c>
      <c r="F35" s="40"/>
      <c r="G35" s="27">
        <v>0</v>
      </c>
      <c r="H35" s="27">
        <v>14416.72</v>
      </c>
      <c r="I35" s="27">
        <v>38911</v>
      </c>
      <c r="J35" s="27">
        <v>30323.599999999999</v>
      </c>
      <c r="K35" s="27">
        <v>0</v>
      </c>
      <c r="L35" s="33">
        <v>83651.320000000007</v>
      </c>
      <c r="M35" s="27">
        <v>0</v>
      </c>
      <c r="N35" s="27">
        <v>90262.8</v>
      </c>
      <c r="O35" s="27">
        <v>90529.436879999994</v>
      </c>
      <c r="P35" s="27">
        <v>90714.731248800003</v>
      </c>
      <c r="Q35" s="27">
        <v>90901.878561288002</v>
      </c>
      <c r="R35" s="27">
        <v>91071.995468339592</v>
      </c>
      <c r="S35" s="33">
        <f t="shared" si="0"/>
        <v>453480.84215842758</v>
      </c>
      <c r="T35" s="49"/>
      <c r="U35" s="49"/>
    </row>
    <row r="36" spans="1:21" x14ac:dyDescent="0.25">
      <c r="A36" s="7">
        <f t="shared" si="1"/>
        <v>22</v>
      </c>
      <c r="B36" s="6" t="s">
        <v>268</v>
      </c>
      <c r="C36" s="6" t="s">
        <v>18</v>
      </c>
      <c r="D36" s="6" t="s">
        <v>246</v>
      </c>
      <c r="E36" s="6" t="s">
        <v>53</v>
      </c>
      <c r="F36" s="40"/>
      <c r="G36" s="27">
        <v>0</v>
      </c>
      <c r="H36" s="27">
        <v>0</v>
      </c>
      <c r="I36" s="27">
        <v>0</v>
      </c>
      <c r="J36" s="27">
        <v>0</v>
      </c>
      <c r="K36" s="27">
        <v>20000</v>
      </c>
      <c r="L36" s="33">
        <v>20000</v>
      </c>
      <c r="M36" s="27">
        <v>0</v>
      </c>
      <c r="N36" s="27">
        <v>20058.400000000001</v>
      </c>
      <c r="O36" s="27">
        <v>20117.65264</v>
      </c>
      <c r="P36" s="27">
        <v>20158.829166399999</v>
      </c>
      <c r="Q36" s="27">
        <v>0</v>
      </c>
      <c r="R36" s="27">
        <v>0</v>
      </c>
      <c r="S36" s="33">
        <f t="shared" si="0"/>
        <v>60334.881806400001</v>
      </c>
      <c r="T36" s="49"/>
      <c r="U36" s="49"/>
    </row>
    <row r="37" spans="1:21" x14ac:dyDescent="0.25">
      <c r="A37" s="7">
        <f t="shared" si="1"/>
        <v>23</v>
      </c>
      <c r="B37" s="6" t="s">
        <v>146</v>
      </c>
      <c r="C37" s="6" t="s">
        <v>18</v>
      </c>
      <c r="D37" s="6" t="s">
        <v>246</v>
      </c>
      <c r="E37" s="6" t="s">
        <v>53</v>
      </c>
      <c r="F37" s="40"/>
      <c r="G37" s="27">
        <v>59521.63</v>
      </c>
      <c r="H37" s="27">
        <v>173679.9</v>
      </c>
      <c r="I37" s="27">
        <v>0</v>
      </c>
      <c r="J37" s="27">
        <v>0</v>
      </c>
      <c r="K37" s="27">
        <v>0</v>
      </c>
      <c r="L37" s="33">
        <v>233201.53</v>
      </c>
      <c r="M37" s="27">
        <v>62180.2</v>
      </c>
      <c r="N37" s="27">
        <v>500705.25474943902</v>
      </c>
      <c r="O37" s="27">
        <v>778243.12053103978</v>
      </c>
      <c r="P37" s="27">
        <v>0</v>
      </c>
      <c r="Q37" s="27">
        <v>0</v>
      </c>
      <c r="R37" s="27">
        <v>0</v>
      </c>
      <c r="S37" s="33">
        <f t="shared" si="0"/>
        <v>1278948.3752804787</v>
      </c>
      <c r="T37" s="49"/>
      <c r="U37" s="49"/>
    </row>
    <row r="38" spans="1:21" x14ac:dyDescent="0.25">
      <c r="A38" s="7">
        <f t="shared" si="1"/>
        <v>24</v>
      </c>
      <c r="B38" s="6" t="s">
        <v>147</v>
      </c>
      <c r="C38" s="6" t="s">
        <v>18</v>
      </c>
      <c r="D38" s="6" t="s">
        <v>246</v>
      </c>
      <c r="E38" s="6" t="s">
        <v>53</v>
      </c>
      <c r="F38" s="40"/>
      <c r="G38" s="27">
        <v>0</v>
      </c>
      <c r="H38" s="27">
        <v>16081.25</v>
      </c>
      <c r="I38" s="27">
        <v>0</v>
      </c>
      <c r="J38" s="27">
        <v>0</v>
      </c>
      <c r="K38" s="27">
        <v>0</v>
      </c>
      <c r="L38" s="33">
        <v>16081.25</v>
      </c>
      <c r="M38" s="27">
        <v>0</v>
      </c>
      <c r="N38" s="27">
        <v>10026.950000000001</v>
      </c>
      <c r="O38" s="27">
        <v>10061.071820000001</v>
      </c>
      <c r="P38" s="27">
        <v>10092.9213107</v>
      </c>
      <c r="Q38" s="27">
        <v>10120.505976714499</v>
      </c>
      <c r="R38" s="27">
        <v>10155.299936009564</v>
      </c>
      <c r="S38" s="33">
        <f t="shared" si="0"/>
        <v>50456.749043424068</v>
      </c>
      <c r="T38" s="49"/>
      <c r="U38" s="49"/>
    </row>
    <row r="39" spans="1:21" x14ac:dyDescent="0.25">
      <c r="A39" s="7">
        <f t="shared" si="1"/>
        <v>25</v>
      </c>
      <c r="B39" s="6" t="s">
        <v>148</v>
      </c>
      <c r="C39" s="6" t="s">
        <v>15</v>
      </c>
      <c r="D39" s="6" t="s">
        <v>246</v>
      </c>
      <c r="E39" s="6" t="s">
        <v>53</v>
      </c>
      <c r="F39" s="40"/>
      <c r="G39" s="27">
        <v>922.2</v>
      </c>
      <c r="H39" s="27">
        <v>94508.09</v>
      </c>
      <c r="I39" s="27">
        <v>0</v>
      </c>
      <c r="J39" s="27">
        <v>0</v>
      </c>
      <c r="K39" s="27">
        <v>0</v>
      </c>
      <c r="L39" s="33">
        <v>95430.29</v>
      </c>
      <c r="M39" s="27">
        <v>0</v>
      </c>
      <c r="N39" s="27">
        <v>0</v>
      </c>
      <c r="O39" s="27">
        <v>183832.69279999996</v>
      </c>
      <c r="P39" s="27">
        <v>0</v>
      </c>
      <c r="Q39" s="27">
        <v>0</v>
      </c>
      <c r="R39" s="27">
        <v>0</v>
      </c>
      <c r="S39" s="33">
        <f t="shared" si="0"/>
        <v>183832.69279999996</v>
      </c>
      <c r="T39" s="49"/>
      <c r="U39" s="49"/>
    </row>
    <row r="40" spans="1:21" x14ac:dyDescent="0.25">
      <c r="A40" s="7">
        <f t="shared" si="1"/>
        <v>26</v>
      </c>
      <c r="B40" s="6" t="s">
        <v>269</v>
      </c>
      <c r="C40" s="6" t="s">
        <v>15</v>
      </c>
      <c r="D40" s="6" t="s">
        <v>246</v>
      </c>
      <c r="E40" s="6" t="s">
        <v>53</v>
      </c>
      <c r="F40" s="40"/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33">
        <v>0</v>
      </c>
      <c r="M40" s="27">
        <v>0</v>
      </c>
      <c r="N40" s="27">
        <v>0</v>
      </c>
      <c r="O40" s="27">
        <v>0</v>
      </c>
      <c r="P40" s="27">
        <v>353063.15168950002</v>
      </c>
      <c r="Q40" s="27">
        <v>0</v>
      </c>
      <c r="R40" s="27">
        <v>0</v>
      </c>
      <c r="S40" s="33">
        <f t="shared" si="0"/>
        <v>353063.15168950002</v>
      </c>
      <c r="T40" s="49"/>
      <c r="U40" s="49"/>
    </row>
    <row r="41" spans="1:21" x14ac:dyDescent="0.25">
      <c r="A41" s="7">
        <f t="shared" si="1"/>
        <v>27</v>
      </c>
      <c r="B41" s="6" t="s">
        <v>270</v>
      </c>
      <c r="C41" s="6" t="s">
        <v>15</v>
      </c>
      <c r="D41" s="6" t="s">
        <v>246</v>
      </c>
      <c r="E41" s="6" t="s">
        <v>53</v>
      </c>
      <c r="F41" s="40"/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33">
        <v>0</v>
      </c>
      <c r="M41" s="27">
        <v>0</v>
      </c>
      <c r="N41" s="27">
        <v>0</v>
      </c>
      <c r="O41" s="27">
        <v>100610.7182</v>
      </c>
      <c r="P41" s="27">
        <v>0</v>
      </c>
      <c r="Q41" s="27">
        <v>0</v>
      </c>
      <c r="R41" s="27">
        <v>0</v>
      </c>
      <c r="S41" s="33">
        <f t="shared" si="0"/>
        <v>100610.7182</v>
      </c>
      <c r="T41" s="49"/>
      <c r="U41" s="49"/>
    </row>
    <row r="42" spans="1:21" x14ac:dyDescent="0.25">
      <c r="A42" s="7">
        <f t="shared" si="1"/>
        <v>28</v>
      </c>
      <c r="B42" s="6" t="s">
        <v>149</v>
      </c>
      <c r="C42" s="6" t="s">
        <v>51</v>
      </c>
      <c r="D42" s="6" t="s">
        <v>246</v>
      </c>
      <c r="E42" s="6" t="s">
        <v>53</v>
      </c>
      <c r="F42" s="40"/>
      <c r="G42" s="27">
        <v>890.75</v>
      </c>
      <c r="H42" s="27">
        <v>142234.07</v>
      </c>
      <c r="I42" s="27">
        <v>54126.05</v>
      </c>
      <c r="J42" s="27">
        <v>63973.919999999998</v>
      </c>
      <c r="K42" s="27">
        <v>50000</v>
      </c>
      <c r="L42" s="33">
        <v>311224.78999999998</v>
      </c>
      <c r="M42" s="27">
        <v>1897.85</v>
      </c>
      <c r="N42" s="27">
        <v>210095.69107137716</v>
      </c>
      <c r="O42" s="27">
        <v>213898.86432970315</v>
      </c>
      <c r="P42" s="27">
        <v>215318.62462131103</v>
      </c>
      <c r="Q42" s="27">
        <v>216698.68375165455</v>
      </c>
      <c r="R42" s="27">
        <v>325703.41888201702</v>
      </c>
      <c r="S42" s="33">
        <f t="shared" si="0"/>
        <v>1181715.2826560629</v>
      </c>
      <c r="T42" s="49"/>
      <c r="U42" s="49"/>
    </row>
    <row r="43" spans="1:21" x14ac:dyDescent="0.25">
      <c r="A43" s="7">
        <f t="shared" si="1"/>
        <v>29</v>
      </c>
      <c r="B43" s="6" t="s">
        <v>271</v>
      </c>
      <c r="C43" s="6" t="s">
        <v>51</v>
      </c>
      <c r="D43" s="6" t="s">
        <v>246</v>
      </c>
      <c r="E43" s="6" t="s">
        <v>53</v>
      </c>
      <c r="F43" s="40"/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33">
        <v>0</v>
      </c>
      <c r="M43" s="27">
        <v>0</v>
      </c>
      <c r="N43" s="27">
        <v>0</v>
      </c>
      <c r="O43" s="27">
        <v>0</v>
      </c>
      <c r="P43" s="27">
        <v>0</v>
      </c>
      <c r="Q43" s="27">
        <v>126354.0953513125</v>
      </c>
      <c r="R43" s="27">
        <v>0</v>
      </c>
      <c r="S43" s="33">
        <f t="shared" si="0"/>
        <v>126354.0953513125</v>
      </c>
      <c r="T43" s="49"/>
      <c r="U43" s="49"/>
    </row>
    <row r="44" spans="1:21" x14ac:dyDescent="0.25">
      <c r="A44" s="7">
        <f t="shared" si="1"/>
        <v>30</v>
      </c>
      <c r="B44" s="6" t="s">
        <v>272</v>
      </c>
      <c r="C44" s="6" t="s">
        <v>51</v>
      </c>
      <c r="D44" s="6" t="s">
        <v>246</v>
      </c>
      <c r="E44" s="6" t="s">
        <v>53</v>
      </c>
      <c r="F44" s="40"/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33">
        <v>0</v>
      </c>
      <c r="M44" s="27">
        <v>0</v>
      </c>
      <c r="N44" s="27">
        <v>0</v>
      </c>
      <c r="O44" s="27">
        <v>0</v>
      </c>
      <c r="P44" s="27">
        <v>2928953.3116935999</v>
      </c>
      <c r="Q44" s="27">
        <v>0</v>
      </c>
      <c r="R44" s="27">
        <v>0</v>
      </c>
      <c r="S44" s="33">
        <f t="shared" si="0"/>
        <v>2928953.3116935999</v>
      </c>
      <c r="T44" s="49"/>
      <c r="U44" s="49"/>
    </row>
    <row r="45" spans="1:21" x14ac:dyDescent="0.25">
      <c r="A45" s="7">
        <f t="shared" si="1"/>
        <v>31</v>
      </c>
      <c r="B45" s="6" t="s">
        <v>150</v>
      </c>
      <c r="C45" s="6" t="s">
        <v>51</v>
      </c>
      <c r="D45" s="6" t="s">
        <v>246</v>
      </c>
      <c r="E45" s="6" t="s">
        <v>53</v>
      </c>
      <c r="F45" s="40"/>
      <c r="G45" s="27">
        <v>10313.6</v>
      </c>
      <c r="H45" s="27">
        <v>32182.300000000003</v>
      </c>
      <c r="I45" s="27">
        <v>134741.20000000001</v>
      </c>
      <c r="J45" s="27">
        <v>162983.16</v>
      </c>
      <c r="K45" s="27">
        <v>100000</v>
      </c>
      <c r="L45" s="33">
        <v>440220.26</v>
      </c>
      <c r="M45" s="27">
        <v>0</v>
      </c>
      <c r="N45" s="27">
        <v>185256.18568232661</v>
      </c>
      <c r="O45" s="27">
        <v>213753.57017449665</v>
      </c>
      <c r="P45" s="27">
        <v>225328.81433843399</v>
      </c>
      <c r="Q45" s="27">
        <v>163270.82987932468</v>
      </c>
      <c r="R45" s="27">
        <v>111172.12884359554</v>
      </c>
      <c r="S45" s="33">
        <f t="shared" si="0"/>
        <v>898781.52891817747</v>
      </c>
      <c r="T45" s="49"/>
      <c r="U45" s="49"/>
    </row>
    <row r="46" spans="1:21" x14ac:dyDescent="0.25">
      <c r="A46" s="7">
        <f t="shared" si="1"/>
        <v>32</v>
      </c>
      <c r="B46" s="6" t="s">
        <v>151</v>
      </c>
      <c r="C46" s="6" t="s">
        <v>51</v>
      </c>
      <c r="D46" s="6" t="s">
        <v>246</v>
      </c>
      <c r="E46" s="6" t="s">
        <v>53</v>
      </c>
      <c r="F46" s="40"/>
      <c r="G46" s="27">
        <v>34062.33</v>
      </c>
      <c r="H46" s="27">
        <v>0</v>
      </c>
      <c r="I46" s="27">
        <v>0</v>
      </c>
      <c r="J46" s="27">
        <v>0</v>
      </c>
      <c r="K46" s="27">
        <v>0</v>
      </c>
      <c r="L46" s="33">
        <v>34062.33</v>
      </c>
      <c r="M46" s="27">
        <v>77424.73000000001</v>
      </c>
      <c r="N46" s="27">
        <v>422529.69541176467</v>
      </c>
      <c r="O46" s="27">
        <v>406329.11045367841</v>
      </c>
      <c r="P46" s="27">
        <v>277205.71886049822</v>
      </c>
      <c r="Q46" s="27">
        <v>50746.666294888164</v>
      </c>
      <c r="R46" s="27">
        <v>50919.044868024859</v>
      </c>
      <c r="S46" s="33">
        <f t="shared" si="0"/>
        <v>1207730.2358888541</v>
      </c>
      <c r="T46" s="49"/>
      <c r="U46" s="49"/>
    </row>
    <row r="47" spans="1:21" x14ac:dyDescent="0.25">
      <c r="A47" s="7">
        <f t="shared" si="1"/>
        <v>33</v>
      </c>
      <c r="B47" s="6" t="s">
        <v>152</v>
      </c>
      <c r="C47" s="6" t="s">
        <v>51</v>
      </c>
      <c r="D47" s="6" t="s">
        <v>246</v>
      </c>
      <c r="E47" s="6" t="s">
        <v>53</v>
      </c>
      <c r="F47" s="40"/>
      <c r="G47" s="27">
        <v>5671</v>
      </c>
      <c r="H47" s="27">
        <v>0</v>
      </c>
      <c r="I47" s="27">
        <v>0</v>
      </c>
      <c r="J47" s="27">
        <v>0</v>
      </c>
      <c r="K47" s="27">
        <v>0</v>
      </c>
      <c r="L47" s="33">
        <v>5671</v>
      </c>
      <c r="M47" s="27">
        <v>0</v>
      </c>
      <c r="N47" s="27">
        <v>0</v>
      </c>
      <c r="O47" s="27">
        <v>0</v>
      </c>
      <c r="P47" s="27">
        <v>0</v>
      </c>
      <c r="Q47" s="27">
        <v>723528.03768322896</v>
      </c>
      <c r="R47" s="27">
        <v>0</v>
      </c>
      <c r="S47" s="33">
        <f t="shared" si="0"/>
        <v>723528.03768322896</v>
      </c>
      <c r="T47" s="49"/>
      <c r="U47" s="49"/>
    </row>
    <row r="48" spans="1:21" x14ac:dyDescent="0.25">
      <c r="A48" s="7">
        <f t="shared" si="1"/>
        <v>34</v>
      </c>
      <c r="B48" s="6" t="s">
        <v>153</v>
      </c>
      <c r="C48" s="6" t="s">
        <v>17</v>
      </c>
      <c r="D48" s="6" t="s">
        <v>246</v>
      </c>
      <c r="E48" s="6" t="s">
        <v>53</v>
      </c>
      <c r="F48" s="40"/>
      <c r="G48" s="27">
        <v>0</v>
      </c>
      <c r="H48" s="27">
        <v>0</v>
      </c>
      <c r="I48" s="27">
        <v>285847.41000000003</v>
      </c>
      <c r="J48" s="27">
        <v>6015.5000000000009</v>
      </c>
      <c r="K48" s="27">
        <v>0</v>
      </c>
      <c r="L48" s="33">
        <v>291862.91000000003</v>
      </c>
      <c r="M48" s="27">
        <v>0</v>
      </c>
      <c r="N48" s="27">
        <v>0</v>
      </c>
      <c r="O48" s="27">
        <v>251504.34049999999</v>
      </c>
      <c r="P48" s="27">
        <v>0</v>
      </c>
      <c r="Q48" s="27">
        <v>0</v>
      </c>
      <c r="R48" s="27">
        <v>0</v>
      </c>
      <c r="S48" s="33">
        <f t="shared" si="0"/>
        <v>251504.34049999999</v>
      </c>
      <c r="T48" s="49"/>
      <c r="U48" s="49"/>
    </row>
    <row r="49" spans="1:21" x14ac:dyDescent="0.25">
      <c r="A49" s="7">
        <f t="shared" si="1"/>
        <v>35</v>
      </c>
      <c r="B49" s="6" t="s">
        <v>154</v>
      </c>
      <c r="C49" s="6" t="s">
        <v>51</v>
      </c>
      <c r="D49" s="6" t="s">
        <v>246</v>
      </c>
      <c r="E49" s="6" t="s">
        <v>53</v>
      </c>
      <c r="F49" s="40"/>
      <c r="G49" s="27">
        <v>479498.95999999996</v>
      </c>
      <c r="H49" s="27">
        <v>2616566.96</v>
      </c>
      <c r="I49" s="27">
        <v>7811136.25</v>
      </c>
      <c r="J49" s="27">
        <v>750463.8000000004</v>
      </c>
      <c r="K49" s="27">
        <v>0</v>
      </c>
      <c r="L49" s="33">
        <v>11657665.970000001</v>
      </c>
      <c r="M49" s="27">
        <v>437826.13</v>
      </c>
      <c r="N49" s="27">
        <v>3740075.5781618166</v>
      </c>
      <c r="O49" s="27">
        <v>1483992.4240804682</v>
      </c>
      <c r="P49" s="27">
        <v>0</v>
      </c>
      <c r="Q49" s="27">
        <v>0</v>
      </c>
      <c r="R49" s="27">
        <v>0</v>
      </c>
      <c r="S49" s="33">
        <f t="shared" si="0"/>
        <v>5224068.0022422848</v>
      </c>
      <c r="T49" s="49"/>
      <c r="U49" s="49"/>
    </row>
    <row r="50" spans="1:21" x14ac:dyDescent="0.25">
      <c r="A50" s="7">
        <f t="shared" si="1"/>
        <v>36</v>
      </c>
      <c r="B50" s="6" t="s">
        <v>155</v>
      </c>
      <c r="C50" s="6" t="s">
        <v>51</v>
      </c>
      <c r="D50" s="6" t="s">
        <v>246</v>
      </c>
      <c r="E50" s="6" t="s">
        <v>53</v>
      </c>
      <c r="F50" s="40"/>
      <c r="G50" s="27">
        <v>67874.3</v>
      </c>
      <c r="H50" s="27">
        <v>307062.84000000003</v>
      </c>
      <c r="I50" s="27">
        <v>0</v>
      </c>
      <c r="J50" s="27">
        <v>-0.02</v>
      </c>
      <c r="K50" s="27">
        <v>0</v>
      </c>
      <c r="L50" s="33">
        <v>374937.12</v>
      </c>
      <c r="M50" s="27">
        <v>0</v>
      </c>
      <c r="N50" s="27">
        <v>0</v>
      </c>
      <c r="O50" s="27">
        <v>0</v>
      </c>
      <c r="P50" s="27">
        <v>93612.172790815996</v>
      </c>
      <c r="Q50" s="27">
        <v>0</v>
      </c>
      <c r="R50" s="27">
        <v>0</v>
      </c>
      <c r="S50" s="33">
        <f t="shared" si="0"/>
        <v>93612.172790815996</v>
      </c>
      <c r="T50" s="49"/>
      <c r="U50" s="49"/>
    </row>
    <row r="51" spans="1:21" x14ac:dyDescent="0.25">
      <c r="A51" s="7">
        <f t="shared" si="1"/>
        <v>37</v>
      </c>
      <c r="B51" s="6" t="s">
        <v>156</v>
      </c>
      <c r="C51" s="6" t="s">
        <v>51</v>
      </c>
      <c r="D51" s="6" t="s">
        <v>246</v>
      </c>
      <c r="E51" s="6" t="s">
        <v>53</v>
      </c>
      <c r="F51" s="40"/>
      <c r="G51" s="27">
        <v>67319.22</v>
      </c>
      <c r="H51" s="27">
        <v>210131.44999999998</v>
      </c>
      <c r="I51" s="27">
        <v>0</v>
      </c>
      <c r="J51" s="27">
        <v>0</v>
      </c>
      <c r="K51" s="27">
        <v>0</v>
      </c>
      <c r="L51" s="33">
        <v>277450.67</v>
      </c>
      <c r="M51" s="27">
        <v>0</v>
      </c>
      <c r="N51" s="27">
        <v>41114.184999999998</v>
      </c>
      <c r="O51" s="27">
        <v>241444.16688</v>
      </c>
      <c r="P51" s="27">
        <v>0</v>
      </c>
      <c r="Q51" s="27">
        <v>0</v>
      </c>
      <c r="R51" s="27">
        <v>0</v>
      </c>
      <c r="S51" s="33">
        <f t="shared" si="0"/>
        <v>282558.35187999997</v>
      </c>
      <c r="T51" s="49"/>
      <c r="U51" s="49"/>
    </row>
    <row r="52" spans="1:21" x14ac:dyDescent="0.25">
      <c r="A52" s="7">
        <f t="shared" si="1"/>
        <v>38</v>
      </c>
      <c r="B52" s="6" t="s">
        <v>273</v>
      </c>
      <c r="C52" s="6" t="s">
        <v>51</v>
      </c>
      <c r="D52" s="6" t="s">
        <v>246</v>
      </c>
      <c r="E52" s="6" t="s">
        <v>53</v>
      </c>
      <c r="F52" s="40"/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33">
        <v>0</v>
      </c>
      <c r="M52" s="27">
        <v>0</v>
      </c>
      <c r="N52" s="27">
        <v>0</v>
      </c>
      <c r="O52" s="27">
        <v>0</v>
      </c>
      <c r="P52" s="27">
        <v>0</v>
      </c>
      <c r="Q52" s="27">
        <v>126354.0953513125</v>
      </c>
      <c r="R52" s="27">
        <v>0</v>
      </c>
      <c r="S52" s="33">
        <f t="shared" si="0"/>
        <v>126354.0953513125</v>
      </c>
      <c r="T52" s="49"/>
      <c r="U52" s="49"/>
    </row>
    <row r="53" spans="1:21" x14ac:dyDescent="0.25">
      <c r="A53" s="7">
        <f t="shared" si="1"/>
        <v>39</v>
      </c>
      <c r="B53" s="6" t="s">
        <v>274</v>
      </c>
      <c r="C53" s="6" t="s">
        <v>14</v>
      </c>
      <c r="D53" s="6" t="s">
        <v>246</v>
      </c>
      <c r="E53" s="6" t="s">
        <v>53</v>
      </c>
      <c r="F53" s="40"/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33">
        <v>0</v>
      </c>
      <c r="M53" s="27">
        <v>0</v>
      </c>
      <c r="N53" s="27">
        <v>0</v>
      </c>
      <c r="O53" s="27">
        <v>201203.4724</v>
      </c>
      <c r="P53" s="27">
        <v>0</v>
      </c>
      <c r="Q53" s="27">
        <v>0</v>
      </c>
      <c r="R53" s="27">
        <v>0</v>
      </c>
      <c r="S53" s="33">
        <f t="shared" si="0"/>
        <v>201203.4724</v>
      </c>
      <c r="T53" s="49"/>
      <c r="U53" s="49"/>
    </row>
    <row r="54" spans="1:21" x14ac:dyDescent="0.25">
      <c r="A54" s="7">
        <f t="shared" si="1"/>
        <v>40</v>
      </c>
      <c r="B54" s="6" t="s">
        <v>157</v>
      </c>
      <c r="C54" s="6" t="s">
        <v>51</v>
      </c>
      <c r="D54" s="6" t="s">
        <v>246</v>
      </c>
      <c r="E54" s="6" t="s">
        <v>53</v>
      </c>
      <c r="F54" s="40"/>
      <c r="G54" s="27">
        <v>1130.5</v>
      </c>
      <c r="H54" s="27">
        <v>92576.040000000008</v>
      </c>
      <c r="I54" s="27">
        <v>30257.329999999998</v>
      </c>
      <c r="J54" s="27">
        <v>53832.909999999996</v>
      </c>
      <c r="K54" s="27">
        <v>100000</v>
      </c>
      <c r="L54" s="33">
        <v>277796.78000000003</v>
      </c>
      <c r="M54" s="27">
        <v>110012.58</v>
      </c>
      <c r="N54" s="27">
        <v>-110012.58</v>
      </c>
      <c r="O54" s="27">
        <v>0</v>
      </c>
      <c r="P54" s="27">
        <v>126093.98274625</v>
      </c>
      <c r="Q54" s="27">
        <v>126404.83847051875</v>
      </c>
      <c r="R54" s="27">
        <v>0</v>
      </c>
      <c r="S54" s="33">
        <f t="shared" si="0"/>
        <v>142486.24121676874</v>
      </c>
      <c r="T54" s="49"/>
      <c r="U54" s="49"/>
    </row>
    <row r="55" spans="1:21" x14ac:dyDescent="0.25">
      <c r="A55" s="7">
        <f t="shared" si="1"/>
        <v>41</v>
      </c>
      <c r="B55" s="6" t="s">
        <v>158</v>
      </c>
      <c r="C55" s="6" t="s">
        <v>51</v>
      </c>
      <c r="D55" s="6" t="s">
        <v>246</v>
      </c>
      <c r="E55" s="6" t="s">
        <v>53</v>
      </c>
      <c r="F55" s="40"/>
      <c r="G55" s="27">
        <v>0</v>
      </c>
      <c r="H55" s="27">
        <v>0</v>
      </c>
      <c r="I55" s="27">
        <v>17709</v>
      </c>
      <c r="J55" s="27">
        <v>84557.63</v>
      </c>
      <c r="K55" s="27">
        <v>25000</v>
      </c>
      <c r="L55" s="33">
        <v>127266.63</v>
      </c>
      <c r="M55" s="27">
        <v>0</v>
      </c>
      <c r="N55" s="27">
        <v>46128.11</v>
      </c>
      <c r="O55" s="27">
        <v>90541.562579999998</v>
      </c>
      <c r="P55" s="27">
        <v>90787.667577300002</v>
      </c>
      <c r="Q55" s="27">
        <v>91011.483698773503</v>
      </c>
      <c r="R55" s="27">
        <v>91267.417841787494</v>
      </c>
      <c r="S55" s="33">
        <f t="shared" si="0"/>
        <v>409736.241697861</v>
      </c>
      <c r="T55" s="49"/>
      <c r="U55" s="49"/>
    </row>
    <row r="56" spans="1:21" x14ac:dyDescent="0.25">
      <c r="A56" s="7">
        <f t="shared" si="1"/>
        <v>42</v>
      </c>
      <c r="B56" s="6" t="s">
        <v>159</v>
      </c>
      <c r="C56" s="6" t="s">
        <v>51</v>
      </c>
      <c r="D56" s="6" t="s">
        <v>246</v>
      </c>
      <c r="E56" s="6" t="s">
        <v>53</v>
      </c>
      <c r="F56" s="40"/>
      <c r="G56" s="27">
        <v>174</v>
      </c>
      <c r="H56" s="27">
        <v>63266.31</v>
      </c>
      <c r="I56" s="27">
        <v>250206.75</v>
      </c>
      <c r="J56" s="27">
        <v>24895.18</v>
      </c>
      <c r="K56" s="27">
        <v>25000</v>
      </c>
      <c r="L56" s="33">
        <v>363542.24</v>
      </c>
      <c r="M56" s="27">
        <v>0</v>
      </c>
      <c r="N56" s="27">
        <v>95264.574999999997</v>
      </c>
      <c r="O56" s="27">
        <v>95571.649389999991</v>
      </c>
      <c r="P56" s="27">
        <v>95831.42688715001</v>
      </c>
      <c r="Q56" s="27">
        <v>96067.677237594238</v>
      </c>
      <c r="R56" s="27">
        <v>20281.648409286106</v>
      </c>
      <c r="S56" s="33">
        <f t="shared" si="0"/>
        <v>403016.9769240304</v>
      </c>
      <c r="T56" s="49"/>
      <c r="U56" s="49"/>
    </row>
    <row r="57" spans="1:21" x14ac:dyDescent="0.25">
      <c r="A57" s="7">
        <f t="shared" si="1"/>
        <v>43</v>
      </c>
      <c r="B57" s="6" t="s">
        <v>200</v>
      </c>
      <c r="C57" s="6" t="s">
        <v>15</v>
      </c>
      <c r="D57" s="6" t="s">
        <v>71</v>
      </c>
      <c r="E57" s="6" t="s">
        <v>53</v>
      </c>
      <c r="F57" s="40"/>
      <c r="G57" s="27">
        <v>0</v>
      </c>
      <c r="H57" s="27">
        <v>-52</v>
      </c>
      <c r="I57" s="27">
        <v>0</v>
      </c>
      <c r="J57" s="27">
        <v>30000</v>
      </c>
      <c r="K57" s="27">
        <v>0</v>
      </c>
      <c r="L57" s="33">
        <v>29948</v>
      </c>
      <c r="M57" s="27">
        <v>52</v>
      </c>
      <c r="N57" s="27">
        <v>30028.85</v>
      </c>
      <c r="O57" s="27">
        <v>0</v>
      </c>
      <c r="P57" s="27">
        <v>0</v>
      </c>
      <c r="Q57" s="27">
        <v>0</v>
      </c>
      <c r="R57" s="27">
        <v>0</v>
      </c>
      <c r="S57" s="33">
        <f t="shared" si="0"/>
        <v>30028.85</v>
      </c>
      <c r="T57" s="49"/>
      <c r="U57" s="49"/>
    </row>
    <row r="58" spans="1:21" x14ac:dyDescent="0.25">
      <c r="A58" s="7">
        <f t="shared" si="1"/>
        <v>44</v>
      </c>
      <c r="B58" s="6" t="s">
        <v>201</v>
      </c>
      <c r="C58" s="6" t="s">
        <v>18</v>
      </c>
      <c r="D58" s="6" t="s">
        <v>71</v>
      </c>
      <c r="E58" s="6" t="s">
        <v>53</v>
      </c>
      <c r="F58" s="40"/>
      <c r="G58" s="27">
        <v>78414.37</v>
      </c>
      <c r="H58" s="27">
        <v>33433</v>
      </c>
      <c r="I58" s="27">
        <v>0</v>
      </c>
      <c r="J58" s="27">
        <v>0</v>
      </c>
      <c r="K58" s="27">
        <v>10000</v>
      </c>
      <c r="L58" s="33">
        <v>121847.37</v>
      </c>
      <c r="M58" s="27">
        <v>2490</v>
      </c>
      <c r="N58" s="27">
        <v>47656</v>
      </c>
      <c r="O58" s="27">
        <v>50294.131600000001</v>
      </c>
      <c r="P58" s="27">
        <v>50397.072915999997</v>
      </c>
      <c r="Q58" s="27">
        <v>50501.043645159996</v>
      </c>
      <c r="R58" s="27">
        <v>50595.553037966441</v>
      </c>
      <c r="S58" s="33">
        <f t="shared" si="0"/>
        <v>249443.80119912641</v>
      </c>
      <c r="T58" s="49"/>
      <c r="U58" s="49"/>
    </row>
    <row r="59" spans="1:21" x14ac:dyDescent="0.25">
      <c r="A59" s="7">
        <f t="shared" si="1"/>
        <v>45</v>
      </c>
      <c r="B59" s="6" t="s">
        <v>202</v>
      </c>
      <c r="C59" s="6" t="s">
        <v>18</v>
      </c>
      <c r="D59" s="6" t="s">
        <v>71</v>
      </c>
      <c r="E59" s="6" t="s">
        <v>53</v>
      </c>
      <c r="F59" s="40"/>
      <c r="G59" s="27">
        <v>0</v>
      </c>
      <c r="H59" s="27">
        <v>0</v>
      </c>
      <c r="I59" s="27">
        <v>0</v>
      </c>
      <c r="J59" s="27">
        <v>0</v>
      </c>
      <c r="K59" s="27">
        <v>10000</v>
      </c>
      <c r="L59" s="33">
        <v>10000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101191.10607593288</v>
      </c>
      <c r="S59" s="33">
        <f t="shared" si="0"/>
        <v>101191.10607593288</v>
      </c>
      <c r="T59" s="49"/>
      <c r="U59" s="49"/>
    </row>
    <row r="60" spans="1:21" x14ac:dyDescent="0.25">
      <c r="A60" s="7">
        <f t="shared" si="1"/>
        <v>46</v>
      </c>
      <c r="B60" s="6" t="s">
        <v>203</v>
      </c>
      <c r="C60" s="6" t="s">
        <v>18</v>
      </c>
      <c r="D60" s="6" t="s">
        <v>71</v>
      </c>
      <c r="E60" s="6" t="s">
        <v>53</v>
      </c>
      <c r="F60" s="40"/>
      <c r="G60" s="27">
        <v>28090.516425236197</v>
      </c>
      <c r="H60" s="27">
        <v>85086.327990951759</v>
      </c>
      <c r="I60" s="27">
        <v>94876.527780069766</v>
      </c>
      <c r="J60" s="27">
        <v>59503.360337538397</v>
      </c>
      <c r="K60" s="27">
        <v>0</v>
      </c>
      <c r="L60" s="33">
        <v>267556.73253379611</v>
      </c>
      <c r="M60" s="27">
        <v>0</v>
      </c>
      <c r="N60" s="27">
        <v>23593.692999999999</v>
      </c>
      <c r="O60" s="27">
        <v>23663.388917799999</v>
      </c>
      <c r="P60" s="27">
        <v>23711.822806977998</v>
      </c>
      <c r="Q60" s="27">
        <v>23760.741035047777</v>
      </c>
      <c r="R60" s="27">
        <v>23805.207704363209</v>
      </c>
      <c r="S60" s="33">
        <f t="shared" si="0"/>
        <v>118534.85346418899</v>
      </c>
      <c r="T60" s="49"/>
      <c r="U60" s="49"/>
    </row>
    <row r="61" spans="1:21" x14ac:dyDescent="0.25">
      <c r="A61" s="7">
        <f t="shared" si="1"/>
        <v>47</v>
      </c>
      <c r="B61" s="6" t="s">
        <v>275</v>
      </c>
      <c r="C61" s="6" t="s">
        <v>18</v>
      </c>
      <c r="D61" s="6" t="s">
        <v>71</v>
      </c>
      <c r="E61" s="6" t="s">
        <v>53</v>
      </c>
      <c r="F61" s="40"/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33">
        <v>0</v>
      </c>
      <c r="M61" s="27">
        <v>0</v>
      </c>
      <c r="N61" s="27">
        <v>50146</v>
      </c>
      <c r="O61" s="27">
        <v>50294.131600000001</v>
      </c>
      <c r="P61" s="27">
        <v>50397.072915999997</v>
      </c>
      <c r="Q61" s="27">
        <v>50501.043645159996</v>
      </c>
      <c r="R61" s="27">
        <v>50595.553037966441</v>
      </c>
      <c r="S61" s="33">
        <f t="shared" si="0"/>
        <v>251933.80119912641</v>
      </c>
      <c r="T61" s="49"/>
      <c r="U61" s="49"/>
    </row>
    <row r="62" spans="1:21" x14ac:dyDescent="0.25">
      <c r="A62" s="7">
        <f t="shared" si="1"/>
        <v>48</v>
      </c>
      <c r="B62" s="6" t="s">
        <v>204</v>
      </c>
      <c r="C62" s="6" t="s">
        <v>18</v>
      </c>
      <c r="D62" s="6" t="s">
        <v>71</v>
      </c>
      <c r="E62" s="6" t="s">
        <v>53</v>
      </c>
      <c r="F62" s="40"/>
      <c r="G62" s="27">
        <v>52890.504699999998</v>
      </c>
      <c r="H62" s="27">
        <v>215346.10914999997</v>
      </c>
      <c r="I62" s="27">
        <v>550230.76062000007</v>
      </c>
      <c r="J62" s="27">
        <v>163384.28675999999</v>
      </c>
      <c r="K62" s="27">
        <v>28230</v>
      </c>
      <c r="L62" s="33">
        <v>1010081.66123</v>
      </c>
      <c r="M62" s="27">
        <v>136744.25</v>
      </c>
      <c r="N62" s="27">
        <v>-126715.05</v>
      </c>
      <c r="O62" s="27">
        <v>10058.82632</v>
      </c>
      <c r="P62" s="27">
        <v>10079.414583199999</v>
      </c>
      <c r="Q62" s="27">
        <v>10100.208729032</v>
      </c>
      <c r="R62" s="27">
        <v>10119.110607593288</v>
      </c>
      <c r="S62" s="33">
        <f t="shared" si="0"/>
        <v>-86357.489760174692</v>
      </c>
      <c r="T62" s="49"/>
      <c r="U62" s="49"/>
    </row>
    <row r="63" spans="1:21" x14ac:dyDescent="0.25">
      <c r="A63" s="7">
        <f t="shared" si="1"/>
        <v>49</v>
      </c>
      <c r="B63" s="6" t="s">
        <v>276</v>
      </c>
      <c r="C63" s="6" t="s">
        <v>50</v>
      </c>
      <c r="D63" s="6" t="s">
        <v>71</v>
      </c>
      <c r="E63" s="6" t="s">
        <v>53</v>
      </c>
      <c r="F63" s="40"/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33">
        <v>0</v>
      </c>
      <c r="M63" s="27">
        <v>0</v>
      </c>
      <c r="N63" s="27">
        <v>3847881.4201388895</v>
      </c>
      <c r="O63" s="27">
        <v>5368873.9616569448</v>
      </c>
      <c r="P63" s="27">
        <v>0</v>
      </c>
      <c r="Q63" s="27">
        <v>0</v>
      </c>
      <c r="R63" s="27">
        <v>0</v>
      </c>
      <c r="S63" s="33">
        <f t="shared" si="0"/>
        <v>9216755.3817958347</v>
      </c>
      <c r="T63" s="49"/>
      <c r="U63" s="49"/>
    </row>
    <row r="64" spans="1:21" x14ac:dyDescent="0.25">
      <c r="A64" s="7">
        <f t="shared" si="1"/>
        <v>50</v>
      </c>
      <c r="B64" s="6" t="s">
        <v>277</v>
      </c>
      <c r="C64" s="6" t="s">
        <v>18</v>
      </c>
      <c r="D64" s="6" t="s">
        <v>71</v>
      </c>
      <c r="E64" s="6" t="s">
        <v>53</v>
      </c>
      <c r="F64" s="40"/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33">
        <v>0</v>
      </c>
      <c r="M64" s="27">
        <v>0</v>
      </c>
      <c r="N64" s="27">
        <v>0</v>
      </c>
      <c r="O64" s="27">
        <v>0</v>
      </c>
      <c r="P64" s="27">
        <v>252187.96549249999</v>
      </c>
      <c r="Q64" s="27">
        <v>0</v>
      </c>
      <c r="R64" s="27">
        <v>0</v>
      </c>
      <c r="S64" s="33">
        <f t="shared" si="0"/>
        <v>252187.96549249999</v>
      </c>
      <c r="T64" s="49"/>
      <c r="U64" s="49"/>
    </row>
    <row r="65" spans="1:21" x14ac:dyDescent="0.25">
      <c r="A65" s="7">
        <f t="shared" si="1"/>
        <v>51</v>
      </c>
      <c r="B65" s="6" t="s">
        <v>205</v>
      </c>
      <c r="C65" s="6" t="s">
        <v>50</v>
      </c>
      <c r="D65" s="6" t="s">
        <v>71</v>
      </c>
      <c r="E65" s="6" t="s">
        <v>53</v>
      </c>
      <c r="F65" s="40"/>
      <c r="G65" s="27">
        <v>0</v>
      </c>
      <c r="H65" s="27">
        <v>60923.51</v>
      </c>
      <c r="I65" s="27">
        <v>0</v>
      </c>
      <c r="J65" s="27">
        <v>0</v>
      </c>
      <c r="K65" s="27">
        <v>0</v>
      </c>
      <c r="L65" s="33">
        <v>60923.51</v>
      </c>
      <c r="M65" s="27">
        <v>0</v>
      </c>
      <c r="N65" s="27">
        <v>75208.875</v>
      </c>
      <c r="O65" s="27">
        <v>75451.302150000003</v>
      </c>
      <c r="P65" s="27">
        <v>30262.555859099997</v>
      </c>
      <c r="Q65" s="27">
        <v>30337.1612329245</v>
      </c>
      <c r="R65" s="27">
        <v>30422.47261392916</v>
      </c>
      <c r="S65" s="33">
        <f t="shared" si="0"/>
        <v>241682.36685595365</v>
      </c>
      <c r="T65" s="49"/>
      <c r="U65" s="49"/>
    </row>
    <row r="66" spans="1:21" x14ac:dyDescent="0.25">
      <c r="A66" s="7">
        <f t="shared" si="1"/>
        <v>52</v>
      </c>
      <c r="B66" s="6" t="s">
        <v>278</v>
      </c>
      <c r="C66" s="6" t="s">
        <v>50</v>
      </c>
      <c r="D66" s="6" t="s">
        <v>71</v>
      </c>
      <c r="E66" s="6" t="s">
        <v>53</v>
      </c>
      <c r="F66" s="40"/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33">
        <v>0</v>
      </c>
      <c r="M66" s="27">
        <v>0</v>
      </c>
      <c r="N66" s="27">
        <v>0</v>
      </c>
      <c r="O66" s="27">
        <v>100610.7182</v>
      </c>
      <c r="P66" s="27">
        <v>0</v>
      </c>
      <c r="Q66" s="27">
        <v>0</v>
      </c>
      <c r="R66" s="27">
        <v>0</v>
      </c>
      <c r="S66" s="33">
        <f t="shared" si="0"/>
        <v>100610.7182</v>
      </c>
      <c r="T66" s="49"/>
      <c r="U66" s="49"/>
    </row>
    <row r="67" spans="1:21" x14ac:dyDescent="0.25">
      <c r="A67" s="7">
        <f t="shared" si="1"/>
        <v>53</v>
      </c>
      <c r="B67" s="6" t="s">
        <v>206</v>
      </c>
      <c r="C67" s="6" t="s">
        <v>18</v>
      </c>
      <c r="D67" s="6" t="s">
        <v>71</v>
      </c>
      <c r="E67" s="6" t="s">
        <v>53</v>
      </c>
      <c r="F67" s="40"/>
      <c r="G67" s="27">
        <v>8861.6981199999991</v>
      </c>
      <c r="H67" s="27">
        <v>34769.949999999997</v>
      </c>
      <c r="I67" s="27">
        <v>31686.217720000004</v>
      </c>
      <c r="J67" s="27">
        <v>0</v>
      </c>
      <c r="K67" s="27">
        <v>0</v>
      </c>
      <c r="L67" s="33">
        <v>75317.865839999999</v>
      </c>
      <c r="M67" s="27">
        <v>65477</v>
      </c>
      <c r="N67" s="27">
        <v>-18289.614000000001</v>
      </c>
      <c r="O67" s="27">
        <v>47326.777835599998</v>
      </c>
      <c r="P67" s="27">
        <v>47423.645613955996</v>
      </c>
      <c r="Q67" s="27">
        <v>47521.482070095553</v>
      </c>
      <c r="R67" s="27">
        <v>47610.415408726418</v>
      </c>
      <c r="S67" s="33">
        <f t="shared" si="0"/>
        <v>171592.70692837797</v>
      </c>
      <c r="T67" s="49"/>
      <c r="U67" s="49"/>
    </row>
    <row r="68" spans="1:21" x14ac:dyDescent="0.25">
      <c r="A68" s="7">
        <f t="shared" si="1"/>
        <v>54</v>
      </c>
      <c r="B68" s="6" t="s">
        <v>207</v>
      </c>
      <c r="C68" s="6" t="s">
        <v>50</v>
      </c>
      <c r="D68" s="6" t="s">
        <v>71</v>
      </c>
      <c r="E68" s="6" t="s">
        <v>53</v>
      </c>
      <c r="F68" s="40"/>
      <c r="G68" s="27">
        <v>11857.7292</v>
      </c>
      <c r="H68" s="27">
        <v>66978.215700000001</v>
      </c>
      <c r="I68" s="27">
        <v>0</v>
      </c>
      <c r="J68" s="27">
        <v>0</v>
      </c>
      <c r="K68" s="27">
        <v>0</v>
      </c>
      <c r="L68" s="33">
        <v>78835.944900000002</v>
      </c>
      <c r="M68" s="27">
        <v>7775</v>
      </c>
      <c r="N68" s="27">
        <v>442388</v>
      </c>
      <c r="O68" s="27">
        <v>0</v>
      </c>
      <c r="P68" s="27">
        <v>0</v>
      </c>
      <c r="Q68" s="27">
        <v>0</v>
      </c>
      <c r="R68" s="27">
        <v>0</v>
      </c>
      <c r="S68" s="33">
        <f t="shared" si="0"/>
        <v>442388</v>
      </c>
      <c r="T68" s="49"/>
      <c r="U68" s="49"/>
    </row>
    <row r="69" spans="1:21" x14ac:dyDescent="0.25">
      <c r="A69" s="7">
        <f t="shared" si="1"/>
        <v>55</v>
      </c>
      <c r="B69" s="6" t="s">
        <v>279</v>
      </c>
      <c r="C69" s="6" t="s">
        <v>18</v>
      </c>
      <c r="D69" s="6" t="s">
        <v>71</v>
      </c>
      <c r="E69" s="6" t="s">
        <v>53</v>
      </c>
      <c r="F69" s="40"/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33">
        <v>0</v>
      </c>
      <c r="M69" s="27">
        <v>0</v>
      </c>
      <c r="N69" s="27">
        <v>0</v>
      </c>
      <c r="O69" s="27">
        <v>20122.143640000002</v>
      </c>
      <c r="P69" s="27">
        <v>0</v>
      </c>
      <c r="Q69" s="27">
        <v>0</v>
      </c>
      <c r="R69" s="27">
        <v>0</v>
      </c>
      <c r="S69" s="33">
        <f t="shared" si="0"/>
        <v>20122.143640000002</v>
      </c>
      <c r="T69" s="49"/>
      <c r="U69" s="49"/>
    </row>
    <row r="70" spans="1:21" x14ac:dyDescent="0.25">
      <c r="A70" s="7">
        <f t="shared" si="1"/>
        <v>56</v>
      </c>
      <c r="B70" s="6" t="s">
        <v>280</v>
      </c>
      <c r="C70" s="6" t="s">
        <v>18</v>
      </c>
      <c r="D70" s="6" t="s">
        <v>71</v>
      </c>
      <c r="E70" s="6" t="s">
        <v>53</v>
      </c>
      <c r="F70" s="40"/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33">
        <v>0</v>
      </c>
      <c r="M70" s="27">
        <v>0</v>
      </c>
      <c r="N70" s="27">
        <v>0</v>
      </c>
      <c r="O70" s="27">
        <v>0</v>
      </c>
      <c r="P70" s="27">
        <v>0</v>
      </c>
      <c r="Q70" s="27">
        <v>235807.78925744782</v>
      </c>
      <c r="R70" s="27">
        <v>0</v>
      </c>
      <c r="S70" s="33">
        <f t="shared" si="0"/>
        <v>235807.78925744782</v>
      </c>
      <c r="T70" s="49"/>
      <c r="U70" s="49"/>
    </row>
    <row r="71" spans="1:21" x14ac:dyDescent="0.25">
      <c r="A71" s="7">
        <f t="shared" si="1"/>
        <v>57</v>
      </c>
      <c r="B71" s="6" t="s">
        <v>281</v>
      </c>
      <c r="C71" s="6" t="s">
        <v>18</v>
      </c>
      <c r="D71" s="6" t="s">
        <v>71</v>
      </c>
      <c r="E71" s="6" t="s">
        <v>53</v>
      </c>
      <c r="F71" s="40"/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33">
        <v>0</v>
      </c>
      <c r="M71" s="27">
        <v>0</v>
      </c>
      <c r="N71" s="27">
        <v>0</v>
      </c>
      <c r="O71" s="27">
        <v>0</v>
      </c>
      <c r="P71" s="27">
        <v>234850.35978855999</v>
      </c>
      <c r="Q71" s="27">
        <v>0</v>
      </c>
      <c r="R71" s="27">
        <v>0</v>
      </c>
      <c r="S71" s="33">
        <f t="shared" si="0"/>
        <v>234850.35978855999</v>
      </c>
      <c r="T71" s="49"/>
      <c r="U71" s="49"/>
    </row>
    <row r="72" spans="1:21" x14ac:dyDescent="0.25">
      <c r="A72" s="7">
        <f t="shared" si="1"/>
        <v>58</v>
      </c>
      <c r="B72" s="6" t="s">
        <v>282</v>
      </c>
      <c r="C72" s="6" t="s">
        <v>18</v>
      </c>
      <c r="D72" s="6" t="s">
        <v>71</v>
      </c>
      <c r="E72" s="6" t="s">
        <v>53</v>
      </c>
      <c r="F72" s="40"/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33">
        <v>0</v>
      </c>
      <c r="M72" s="27">
        <v>0</v>
      </c>
      <c r="N72" s="27">
        <v>10026.950000000001</v>
      </c>
      <c r="O72" s="27">
        <v>0</v>
      </c>
      <c r="P72" s="27">
        <v>0</v>
      </c>
      <c r="Q72" s="27">
        <v>0</v>
      </c>
      <c r="R72" s="27">
        <v>0</v>
      </c>
      <c r="S72" s="33">
        <f t="shared" si="0"/>
        <v>10026.950000000001</v>
      </c>
      <c r="T72" s="49"/>
      <c r="U72" s="49"/>
    </row>
    <row r="73" spans="1:21" x14ac:dyDescent="0.25">
      <c r="A73" s="7">
        <f t="shared" si="1"/>
        <v>59</v>
      </c>
      <c r="B73" s="6" t="s">
        <v>208</v>
      </c>
      <c r="C73" s="6" t="s">
        <v>18</v>
      </c>
      <c r="D73" s="6" t="s">
        <v>71</v>
      </c>
      <c r="E73" s="6" t="s">
        <v>53</v>
      </c>
      <c r="F73" s="40"/>
      <c r="G73" s="27">
        <v>0</v>
      </c>
      <c r="H73" s="27">
        <v>0</v>
      </c>
      <c r="I73" s="27">
        <v>0</v>
      </c>
      <c r="J73" s="27">
        <v>55925</v>
      </c>
      <c r="K73" s="27">
        <v>1000000</v>
      </c>
      <c r="L73" s="33">
        <v>1055925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1813494.5561047224</v>
      </c>
      <c r="S73" s="33">
        <f t="shared" si="0"/>
        <v>1813494.5561047224</v>
      </c>
      <c r="T73" s="49"/>
      <c r="U73" s="49"/>
    </row>
    <row r="74" spans="1:21" x14ac:dyDescent="0.25">
      <c r="A74" s="7">
        <f t="shared" si="1"/>
        <v>60</v>
      </c>
      <c r="B74" s="6" t="s">
        <v>283</v>
      </c>
      <c r="C74" s="6" t="s">
        <v>18</v>
      </c>
      <c r="D74" s="6" t="s">
        <v>71</v>
      </c>
      <c r="E74" s="6" t="s">
        <v>53</v>
      </c>
      <c r="F74" s="40"/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33">
        <v>0</v>
      </c>
      <c r="M74" s="27">
        <v>0</v>
      </c>
      <c r="N74" s="27">
        <v>94353.599499999997</v>
      </c>
      <c r="O74" s="27">
        <v>0</v>
      </c>
      <c r="P74" s="27">
        <v>0</v>
      </c>
      <c r="Q74" s="27">
        <v>0</v>
      </c>
      <c r="R74" s="27">
        <v>0</v>
      </c>
      <c r="S74" s="33">
        <f t="shared" si="0"/>
        <v>94353.599499999997</v>
      </c>
      <c r="T74" s="49"/>
      <c r="U74" s="49"/>
    </row>
    <row r="75" spans="1:21" x14ac:dyDescent="0.25">
      <c r="A75" s="7">
        <f t="shared" si="1"/>
        <v>61</v>
      </c>
      <c r="B75" s="6" t="s">
        <v>284</v>
      </c>
      <c r="C75" s="6" t="s">
        <v>18</v>
      </c>
      <c r="D75" s="6" t="s">
        <v>71</v>
      </c>
      <c r="E75" s="6" t="s">
        <v>53</v>
      </c>
      <c r="F75" s="40"/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33">
        <v>0</v>
      </c>
      <c r="M75" s="27">
        <v>0</v>
      </c>
      <c r="N75" s="27">
        <v>10026.950000000001</v>
      </c>
      <c r="O75" s="27">
        <v>10061.071820000001</v>
      </c>
      <c r="P75" s="27">
        <v>10092.9213107</v>
      </c>
      <c r="Q75" s="27">
        <v>10120.505976714499</v>
      </c>
      <c r="R75" s="27">
        <v>10155.299936009564</v>
      </c>
      <c r="S75" s="33">
        <f t="shared" si="0"/>
        <v>50456.749043424068</v>
      </c>
      <c r="T75" s="49"/>
      <c r="U75" s="49"/>
    </row>
    <row r="76" spans="1:21" x14ac:dyDescent="0.25">
      <c r="A76" s="7">
        <f t="shared" si="1"/>
        <v>62</v>
      </c>
      <c r="B76" s="6" t="s">
        <v>285</v>
      </c>
      <c r="C76" s="6" t="s">
        <v>18</v>
      </c>
      <c r="D76" s="6" t="s">
        <v>71</v>
      </c>
      <c r="E76" s="6" t="s">
        <v>53</v>
      </c>
      <c r="F76" s="40"/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33">
        <v>0</v>
      </c>
      <c r="M76" s="27">
        <v>4139</v>
      </c>
      <c r="N76" s="27">
        <v>23435.112499999999</v>
      </c>
      <c r="O76" s="27">
        <v>0</v>
      </c>
      <c r="P76" s="27">
        <v>0</v>
      </c>
      <c r="Q76" s="27">
        <v>0</v>
      </c>
      <c r="R76" s="27">
        <v>0</v>
      </c>
      <c r="S76" s="33">
        <f t="shared" si="0"/>
        <v>23435.112499999999</v>
      </c>
      <c r="T76" s="49"/>
      <c r="U76" s="49"/>
    </row>
    <row r="77" spans="1:21" x14ac:dyDescent="0.25">
      <c r="A77" s="7">
        <f t="shared" si="1"/>
        <v>63</v>
      </c>
      <c r="B77" s="6" t="s">
        <v>209</v>
      </c>
      <c r="C77" s="6" t="s">
        <v>18</v>
      </c>
      <c r="D77" s="6" t="s">
        <v>71</v>
      </c>
      <c r="E77" s="6" t="s">
        <v>53</v>
      </c>
      <c r="F77" s="40"/>
      <c r="G77" s="27">
        <v>0</v>
      </c>
      <c r="H77" s="27">
        <v>0</v>
      </c>
      <c r="I77" s="27">
        <v>25383.25</v>
      </c>
      <c r="J77" s="27">
        <v>113039.53</v>
      </c>
      <c r="K77" s="27">
        <v>450000</v>
      </c>
      <c r="L77" s="33">
        <v>588422.78</v>
      </c>
      <c r="M77" s="27">
        <v>0</v>
      </c>
      <c r="N77" s="27">
        <v>0</v>
      </c>
      <c r="O77" s="27">
        <v>0</v>
      </c>
      <c r="P77" s="27">
        <v>103816.43251079142</v>
      </c>
      <c r="Q77" s="27">
        <v>1042838.6836582808</v>
      </c>
      <c r="R77" s="27">
        <v>471456.24412150448</v>
      </c>
      <c r="S77" s="33">
        <f t="shared" si="0"/>
        <v>1618111.3602905767</v>
      </c>
      <c r="T77" s="49"/>
      <c r="U77" s="49"/>
    </row>
    <row r="78" spans="1:21" x14ac:dyDescent="0.25">
      <c r="A78" s="7">
        <f t="shared" si="1"/>
        <v>64</v>
      </c>
      <c r="B78" s="6" t="s">
        <v>210</v>
      </c>
      <c r="C78" s="6" t="s">
        <v>50</v>
      </c>
      <c r="D78" s="6" t="s">
        <v>71</v>
      </c>
      <c r="E78" s="6" t="s">
        <v>53</v>
      </c>
      <c r="F78" s="40"/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33">
        <v>0</v>
      </c>
      <c r="M78" s="27">
        <v>0</v>
      </c>
      <c r="N78" s="27">
        <v>0</v>
      </c>
      <c r="O78" s="27">
        <v>0</v>
      </c>
      <c r="P78" s="27">
        <v>150599.6738285</v>
      </c>
      <c r="Q78" s="27">
        <v>150805.50236039748</v>
      </c>
      <c r="R78" s="27">
        <v>0</v>
      </c>
      <c r="S78" s="33">
        <f t="shared" si="0"/>
        <v>301405.17618889746</v>
      </c>
      <c r="T78" s="49"/>
      <c r="U78" s="49"/>
    </row>
    <row r="79" spans="1:21" x14ac:dyDescent="0.25">
      <c r="A79" s="7">
        <f t="shared" si="1"/>
        <v>65</v>
      </c>
      <c r="B79" s="6" t="s">
        <v>211</v>
      </c>
      <c r="C79" s="6" t="s">
        <v>50</v>
      </c>
      <c r="D79" s="6" t="s">
        <v>71</v>
      </c>
      <c r="E79" s="6" t="s">
        <v>53</v>
      </c>
      <c r="F79" s="40"/>
      <c r="G79" s="27">
        <v>4961.33781</v>
      </c>
      <c r="H79" s="27">
        <v>88164.18140999999</v>
      </c>
      <c r="I79" s="27">
        <v>1020411.51696</v>
      </c>
      <c r="J79" s="27">
        <v>30176.035049999999</v>
      </c>
      <c r="K79" s="27">
        <v>47050</v>
      </c>
      <c r="L79" s="33">
        <v>1190763.0712300001</v>
      </c>
      <c r="M79" s="27">
        <v>0</v>
      </c>
      <c r="N79" s="27">
        <v>260525.5</v>
      </c>
      <c r="O79" s="27">
        <v>0</v>
      </c>
      <c r="P79" s="27">
        <v>0</v>
      </c>
      <c r="Q79" s="27">
        <v>0</v>
      </c>
      <c r="R79" s="27">
        <v>0</v>
      </c>
      <c r="S79" s="33">
        <f t="shared" si="0"/>
        <v>260525.5</v>
      </c>
      <c r="T79" s="49"/>
      <c r="U79" s="49"/>
    </row>
    <row r="80" spans="1:21" x14ac:dyDescent="0.25">
      <c r="A80" s="7">
        <f t="shared" si="1"/>
        <v>66</v>
      </c>
      <c r="B80" s="6" t="s">
        <v>286</v>
      </c>
      <c r="C80" s="6" t="s">
        <v>50</v>
      </c>
      <c r="D80" s="6" t="s">
        <v>71</v>
      </c>
      <c r="E80" s="6" t="s">
        <v>53</v>
      </c>
      <c r="F80" s="40"/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33">
        <v>0</v>
      </c>
      <c r="M80" s="27">
        <v>0</v>
      </c>
      <c r="N80" s="27">
        <v>0</v>
      </c>
      <c r="O80" s="27">
        <v>40008.982000000004</v>
      </c>
      <c r="P80" s="27">
        <v>0</v>
      </c>
      <c r="Q80" s="27">
        <v>0</v>
      </c>
      <c r="R80" s="27">
        <v>0</v>
      </c>
      <c r="S80" s="33">
        <f t="shared" ref="S80:S143" si="2">SUM(N80:R80)</f>
        <v>40008.982000000004</v>
      </c>
      <c r="T80" s="49"/>
      <c r="U80" s="49"/>
    </row>
    <row r="81" spans="1:21" x14ac:dyDescent="0.25">
      <c r="A81" s="7">
        <f t="shared" ref="A81:A144" si="3">IF(B81=0,,A80+1)</f>
        <v>67</v>
      </c>
      <c r="B81" s="6" t="s">
        <v>287</v>
      </c>
      <c r="C81" s="6" t="s">
        <v>50</v>
      </c>
      <c r="D81" s="6" t="s">
        <v>71</v>
      </c>
      <c r="E81" s="6" t="s">
        <v>53</v>
      </c>
      <c r="F81" s="40"/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33">
        <v>0</v>
      </c>
      <c r="M81" s="27">
        <v>0</v>
      </c>
      <c r="N81" s="27">
        <v>0</v>
      </c>
      <c r="O81" s="27">
        <v>0</v>
      </c>
      <c r="P81" s="27">
        <v>30040.5201825</v>
      </c>
      <c r="Q81" s="27">
        <v>0</v>
      </c>
      <c r="R81" s="27">
        <v>0</v>
      </c>
      <c r="S81" s="33">
        <f t="shared" si="2"/>
        <v>30040.5201825</v>
      </c>
      <c r="T81" s="49"/>
      <c r="U81" s="49"/>
    </row>
    <row r="82" spans="1:21" x14ac:dyDescent="0.25">
      <c r="A82" s="7">
        <f t="shared" si="3"/>
        <v>68</v>
      </c>
      <c r="B82" s="6" t="s">
        <v>212</v>
      </c>
      <c r="C82" s="6" t="s">
        <v>18</v>
      </c>
      <c r="D82" s="6" t="s">
        <v>71</v>
      </c>
      <c r="E82" s="6" t="s">
        <v>53</v>
      </c>
      <c r="F82" s="40"/>
      <c r="G82" s="27">
        <v>211241.59609766386</v>
      </c>
      <c r="H82" s="27">
        <v>302736.87171848048</v>
      </c>
      <c r="I82" s="27">
        <v>276048.92102265212</v>
      </c>
      <c r="J82" s="27">
        <v>374324.34725222865</v>
      </c>
      <c r="K82" s="27">
        <v>0.27530366714927368</v>
      </c>
      <c r="L82" s="33">
        <v>1164352.0113946924</v>
      </c>
      <c r="M82" s="27">
        <v>1633804.1342199999</v>
      </c>
      <c r="N82" s="27">
        <v>-1518438.1342199999</v>
      </c>
      <c r="O82" s="27">
        <v>0</v>
      </c>
      <c r="P82" s="27">
        <v>0</v>
      </c>
      <c r="Q82" s="27">
        <v>0</v>
      </c>
      <c r="R82" s="27">
        <v>0</v>
      </c>
      <c r="S82" s="33">
        <f t="shared" si="2"/>
        <v>-1518438.1342199999</v>
      </c>
      <c r="T82" s="49"/>
      <c r="U82" s="49"/>
    </row>
    <row r="83" spans="1:21" x14ac:dyDescent="0.25">
      <c r="A83" s="7">
        <f t="shared" si="3"/>
        <v>69</v>
      </c>
      <c r="B83" s="6" t="s">
        <v>288</v>
      </c>
      <c r="C83" s="6" t="s">
        <v>51</v>
      </c>
      <c r="D83" s="6" t="s">
        <v>246</v>
      </c>
      <c r="E83" s="6" t="s">
        <v>53</v>
      </c>
      <c r="F83" s="40"/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33">
        <v>0</v>
      </c>
      <c r="M83" s="27">
        <v>0</v>
      </c>
      <c r="N83" s="27">
        <v>0</v>
      </c>
      <c r="O83" s="27">
        <v>0</v>
      </c>
      <c r="P83" s="27">
        <v>329938.01217239996</v>
      </c>
      <c r="Q83" s="27">
        <v>0</v>
      </c>
      <c r="R83" s="27">
        <v>0</v>
      </c>
      <c r="S83" s="33">
        <f t="shared" si="2"/>
        <v>329938.01217239996</v>
      </c>
      <c r="T83" s="49"/>
      <c r="U83" s="49"/>
    </row>
    <row r="84" spans="1:21" x14ac:dyDescent="0.25">
      <c r="A84" s="7">
        <f t="shared" si="3"/>
        <v>70</v>
      </c>
      <c r="B84" s="6" t="s">
        <v>289</v>
      </c>
      <c r="C84" s="6" t="s">
        <v>51</v>
      </c>
      <c r="D84" s="6" t="s">
        <v>246</v>
      </c>
      <c r="E84" s="6" t="s">
        <v>53</v>
      </c>
      <c r="F84" s="40"/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33">
        <v>0</v>
      </c>
      <c r="M84" s="27">
        <v>0</v>
      </c>
      <c r="N84" s="27">
        <v>0</v>
      </c>
      <c r="O84" s="27">
        <v>179323.05296</v>
      </c>
      <c r="P84" s="27">
        <v>0</v>
      </c>
      <c r="Q84" s="27">
        <v>0</v>
      </c>
      <c r="R84" s="27">
        <v>0</v>
      </c>
      <c r="S84" s="33">
        <f t="shared" si="2"/>
        <v>179323.05296</v>
      </c>
      <c r="T84" s="49"/>
      <c r="U84" s="49"/>
    </row>
    <row r="85" spans="1:21" x14ac:dyDescent="0.25">
      <c r="A85" s="7">
        <f t="shared" si="3"/>
        <v>71</v>
      </c>
      <c r="B85" s="6" t="s">
        <v>160</v>
      </c>
      <c r="C85" s="6" t="s">
        <v>51</v>
      </c>
      <c r="D85" s="6" t="s">
        <v>246</v>
      </c>
      <c r="E85" s="6" t="s">
        <v>53</v>
      </c>
      <c r="F85" s="40"/>
      <c r="G85" s="27">
        <v>-4131.05</v>
      </c>
      <c r="H85" s="27">
        <v>0</v>
      </c>
      <c r="I85" s="27">
        <v>0</v>
      </c>
      <c r="J85" s="27">
        <v>0</v>
      </c>
      <c r="K85" s="27">
        <v>0</v>
      </c>
      <c r="L85" s="33">
        <v>-4131.05</v>
      </c>
      <c r="M85" s="27">
        <v>151554.5</v>
      </c>
      <c r="N85" s="27">
        <v>-26613.300000000003</v>
      </c>
      <c r="O85" s="27">
        <v>0</v>
      </c>
      <c r="P85" s="27">
        <v>0</v>
      </c>
      <c r="Q85" s="27">
        <v>0</v>
      </c>
      <c r="R85" s="27">
        <v>0</v>
      </c>
      <c r="S85" s="33">
        <f t="shared" si="2"/>
        <v>-26613.300000000003</v>
      </c>
      <c r="T85" s="49"/>
      <c r="U85" s="49"/>
    </row>
    <row r="86" spans="1:21" x14ac:dyDescent="0.25">
      <c r="A86" s="7">
        <f t="shared" si="3"/>
        <v>72</v>
      </c>
      <c r="B86" s="6" t="s">
        <v>290</v>
      </c>
      <c r="C86" s="6" t="s">
        <v>51</v>
      </c>
      <c r="D86" s="6" t="s">
        <v>246</v>
      </c>
      <c r="E86" s="6" t="s">
        <v>53</v>
      </c>
      <c r="F86" s="40"/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33">
        <v>0</v>
      </c>
      <c r="M86" s="27">
        <v>0</v>
      </c>
      <c r="N86" s="27">
        <v>144640.99</v>
      </c>
      <c r="O86" s="27">
        <v>0</v>
      </c>
      <c r="P86" s="27">
        <v>0</v>
      </c>
      <c r="Q86" s="27">
        <v>0</v>
      </c>
      <c r="R86" s="27">
        <v>0</v>
      </c>
      <c r="S86" s="33">
        <f t="shared" si="2"/>
        <v>144640.99</v>
      </c>
      <c r="T86" s="49"/>
      <c r="U86" s="49"/>
    </row>
    <row r="87" spans="1:21" x14ac:dyDescent="0.25">
      <c r="A87" s="7">
        <f t="shared" si="3"/>
        <v>73</v>
      </c>
      <c r="B87" s="6" t="s">
        <v>161</v>
      </c>
      <c r="C87" s="6" t="s">
        <v>14</v>
      </c>
      <c r="D87" s="6" t="s">
        <v>246</v>
      </c>
      <c r="E87" s="6" t="s">
        <v>53</v>
      </c>
      <c r="F87" s="40"/>
      <c r="G87" s="27">
        <v>18725</v>
      </c>
      <c r="H87" s="27">
        <v>98704</v>
      </c>
      <c r="I87" s="27">
        <v>20000</v>
      </c>
      <c r="J87" s="27">
        <v>89800</v>
      </c>
      <c r="K87" s="27">
        <v>50000</v>
      </c>
      <c r="L87" s="33">
        <v>277229</v>
      </c>
      <c r="M87" s="27">
        <v>88665</v>
      </c>
      <c r="N87" s="27">
        <v>111615</v>
      </c>
      <c r="O87" s="27">
        <v>200600.23919999998</v>
      </c>
      <c r="P87" s="27">
        <v>200866.18171200002</v>
      </c>
      <c r="Q87" s="27">
        <v>201110.33927795998</v>
      </c>
      <c r="R87" s="27">
        <v>201384.11582748636</v>
      </c>
      <c r="S87" s="33">
        <f t="shared" si="2"/>
        <v>915575.8760174464</v>
      </c>
      <c r="T87" s="49"/>
      <c r="U87" s="49"/>
    </row>
    <row r="88" spans="1:21" x14ac:dyDescent="0.25">
      <c r="A88" s="7">
        <f t="shared" si="3"/>
        <v>74</v>
      </c>
      <c r="B88" s="6" t="s">
        <v>162</v>
      </c>
      <c r="C88" s="6" t="s">
        <v>18</v>
      </c>
      <c r="D88" s="6" t="s">
        <v>246</v>
      </c>
      <c r="E88" s="6" t="s">
        <v>53</v>
      </c>
      <c r="F88" s="40"/>
      <c r="G88" s="27">
        <v>0</v>
      </c>
      <c r="H88" s="27">
        <v>0</v>
      </c>
      <c r="I88" s="27">
        <v>0</v>
      </c>
      <c r="J88" s="27">
        <v>47690</v>
      </c>
      <c r="K88" s="27">
        <v>0</v>
      </c>
      <c r="L88" s="33">
        <v>47690</v>
      </c>
      <c r="M88" s="27">
        <v>0</v>
      </c>
      <c r="N88" s="27">
        <v>10028.300000000001</v>
      </c>
      <c r="O88" s="27">
        <v>10059.72452</v>
      </c>
      <c r="P88" s="27">
        <v>10084.817274199999</v>
      </c>
      <c r="Q88" s="27">
        <v>10108.327628105</v>
      </c>
      <c r="R88" s="27">
        <v>10133.586338959798</v>
      </c>
      <c r="S88" s="33">
        <f t="shared" si="2"/>
        <v>50414.755761264794</v>
      </c>
      <c r="T88" s="49"/>
      <c r="U88" s="49"/>
    </row>
    <row r="89" spans="1:21" x14ac:dyDescent="0.25">
      <c r="A89" s="7">
        <f t="shared" si="3"/>
        <v>75</v>
      </c>
      <c r="B89" s="6" t="s">
        <v>163</v>
      </c>
      <c r="C89" s="6" t="s">
        <v>14</v>
      </c>
      <c r="D89" s="6" t="s">
        <v>246</v>
      </c>
      <c r="E89" s="6" t="s">
        <v>53</v>
      </c>
      <c r="F89" s="40"/>
      <c r="G89" s="27">
        <v>0</v>
      </c>
      <c r="H89" s="27">
        <v>0</v>
      </c>
      <c r="I89" s="27">
        <v>20098.400000000001</v>
      </c>
      <c r="J89" s="27">
        <v>868819.02</v>
      </c>
      <c r="K89" s="27">
        <v>0</v>
      </c>
      <c r="L89" s="33">
        <v>888917.42</v>
      </c>
      <c r="M89" s="27">
        <v>0</v>
      </c>
      <c r="N89" s="27">
        <v>0</v>
      </c>
      <c r="O89" s="27">
        <v>0</v>
      </c>
      <c r="P89" s="27">
        <v>0</v>
      </c>
      <c r="Q89" s="27">
        <v>2544803.798257126</v>
      </c>
      <c r="R89" s="27">
        <v>0</v>
      </c>
      <c r="S89" s="33">
        <f t="shared" si="2"/>
        <v>2544803.798257126</v>
      </c>
      <c r="T89" s="49"/>
      <c r="U89" s="49"/>
    </row>
    <row r="90" spans="1:21" x14ac:dyDescent="0.25">
      <c r="A90" s="7">
        <f t="shared" si="3"/>
        <v>76</v>
      </c>
      <c r="B90" s="6" t="s">
        <v>164</v>
      </c>
      <c r="C90" s="6" t="s">
        <v>51</v>
      </c>
      <c r="D90" s="6" t="s">
        <v>246</v>
      </c>
      <c r="E90" s="6" t="s">
        <v>53</v>
      </c>
      <c r="F90" s="40"/>
      <c r="G90" s="27">
        <v>0</v>
      </c>
      <c r="H90" s="27">
        <v>0</v>
      </c>
      <c r="I90" s="27">
        <v>31113.5</v>
      </c>
      <c r="J90" s="27">
        <v>350723.48</v>
      </c>
      <c r="K90" s="94">
        <v>930945.58000000007</v>
      </c>
      <c r="L90" s="33">
        <v>1312782.56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612316.764426084</v>
      </c>
      <c r="S90" s="33">
        <f t="shared" si="2"/>
        <v>612316.764426084</v>
      </c>
      <c r="T90" s="49"/>
      <c r="U90" s="49"/>
    </row>
    <row r="91" spans="1:21" x14ac:dyDescent="0.25">
      <c r="A91" s="7">
        <f t="shared" si="3"/>
        <v>77</v>
      </c>
      <c r="B91" s="6" t="s">
        <v>291</v>
      </c>
      <c r="C91" s="6" t="s">
        <v>51</v>
      </c>
      <c r="D91" s="6" t="s">
        <v>246</v>
      </c>
      <c r="E91" s="6" t="s">
        <v>53</v>
      </c>
      <c r="F91" s="40"/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33">
        <v>0</v>
      </c>
      <c r="M91" s="27">
        <v>0</v>
      </c>
      <c r="N91" s="27">
        <v>0</v>
      </c>
      <c r="O91" s="27">
        <v>0</v>
      </c>
      <c r="P91" s="27">
        <v>0</v>
      </c>
      <c r="Q91" s="27">
        <v>927231.03247873078</v>
      </c>
      <c r="R91" s="27">
        <v>0</v>
      </c>
      <c r="S91" s="33">
        <f t="shared" si="2"/>
        <v>927231.03247873078</v>
      </c>
      <c r="T91" s="49"/>
      <c r="U91" s="49"/>
    </row>
    <row r="92" spans="1:21" x14ac:dyDescent="0.25">
      <c r="A92" s="7">
        <f t="shared" si="3"/>
        <v>78</v>
      </c>
      <c r="B92" s="6" t="s">
        <v>292</v>
      </c>
      <c r="C92" s="6" t="s">
        <v>51</v>
      </c>
      <c r="D92" s="6" t="s">
        <v>246</v>
      </c>
      <c r="E92" s="6" t="s">
        <v>53</v>
      </c>
      <c r="F92" s="40"/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33">
        <v>0</v>
      </c>
      <c r="M92" s="27">
        <v>0</v>
      </c>
      <c r="N92" s="27">
        <v>0</v>
      </c>
      <c r="O92" s="27">
        <v>0</v>
      </c>
      <c r="P92" s="27">
        <v>0</v>
      </c>
      <c r="Q92" s="27">
        <v>1048301.801928621</v>
      </c>
      <c r="R92" s="27">
        <v>0</v>
      </c>
      <c r="S92" s="33">
        <f t="shared" si="2"/>
        <v>1048301.801928621</v>
      </c>
      <c r="T92" s="49"/>
      <c r="U92" s="49"/>
    </row>
    <row r="93" spans="1:21" x14ac:dyDescent="0.25">
      <c r="A93" s="7">
        <f t="shared" si="3"/>
        <v>79</v>
      </c>
      <c r="B93" s="6" t="s">
        <v>293</v>
      </c>
      <c r="C93" s="6" t="s">
        <v>18</v>
      </c>
      <c r="D93" s="6" t="s">
        <v>246</v>
      </c>
      <c r="E93" s="6" t="s">
        <v>53</v>
      </c>
      <c r="F93" s="40"/>
      <c r="G93" s="27">
        <v>0</v>
      </c>
      <c r="H93" s="27">
        <v>0</v>
      </c>
      <c r="I93" s="27">
        <v>0</v>
      </c>
      <c r="J93" s="27">
        <v>0</v>
      </c>
      <c r="K93" s="94">
        <v>2000000</v>
      </c>
      <c r="L93" s="33">
        <v>2000000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544363.31047233951</v>
      </c>
      <c r="S93" s="33">
        <f t="shared" si="2"/>
        <v>544363.31047233951</v>
      </c>
      <c r="T93" s="49"/>
      <c r="U93" s="49"/>
    </row>
    <row r="94" spans="1:21" x14ac:dyDescent="0.25">
      <c r="A94" s="7">
        <f t="shared" si="3"/>
        <v>80</v>
      </c>
      <c r="B94" s="6" t="s">
        <v>165</v>
      </c>
      <c r="C94" s="6" t="s">
        <v>18</v>
      </c>
      <c r="D94" s="6" t="s">
        <v>246</v>
      </c>
      <c r="E94" s="6" t="s">
        <v>53</v>
      </c>
      <c r="F94" s="40"/>
      <c r="G94" s="27">
        <v>0</v>
      </c>
      <c r="H94" s="27">
        <v>0</v>
      </c>
      <c r="I94" s="27">
        <v>140780.29</v>
      </c>
      <c r="J94" s="27">
        <v>307245.02</v>
      </c>
      <c r="K94" s="27">
        <v>0</v>
      </c>
      <c r="L94" s="33">
        <v>448025.31000000006</v>
      </c>
      <c r="M94" s="27">
        <v>0</v>
      </c>
      <c r="N94" s="27">
        <v>0</v>
      </c>
      <c r="O94" s="27">
        <v>0</v>
      </c>
      <c r="P94" s="27">
        <v>0</v>
      </c>
      <c r="Q94" s="27">
        <v>437345.33518357598</v>
      </c>
      <c r="R94" s="27">
        <v>0</v>
      </c>
      <c r="S94" s="33">
        <f t="shared" si="2"/>
        <v>437345.33518357598</v>
      </c>
      <c r="T94" s="49"/>
      <c r="U94" s="49"/>
    </row>
    <row r="95" spans="1:21" x14ac:dyDescent="0.25">
      <c r="A95" s="7">
        <f t="shared" si="3"/>
        <v>81</v>
      </c>
      <c r="B95" s="6" t="s">
        <v>166</v>
      </c>
      <c r="C95" s="6" t="s">
        <v>18</v>
      </c>
      <c r="D95" s="6" t="s">
        <v>246</v>
      </c>
      <c r="E95" s="6" t="s">
        <v>53</v>
      </c>
      <c r="F95" s="40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33">
        <v>0</v>
      </c>
      <c r="M95" s="27">
        <v>0</v>
      </c>
      <c r="N95" s="27">
        <v>0</v>
      </c>
      <c r="O95" s="27">
        <v>0</v>
      </c>
      <c r="P95" s="27">
        <v>0</v>
      </c>
      <c r="Q95" s="27">
        <v>405509.91679242015</v>
      </c>
      <c r="R95" s="27">
        <v>0</v>
      </c>
      <c r="S95" s="33">
        <f t="shared" si="2"/>
        <v>405509.91679242015</v>
      </c>
      <c r="T95" s="49"/>
      <c r="U95" s="49"/>
    </row>
    <row r="96" spans="1:21" x14ac:dyDescent="0.25">
      <c r="A96" s="7">
        <f t="shared" si="3"/>
        <v>82</v>
      </c>
      <c r="B96" s="6" t="s">
        <v>167</v>
      </c>
      <c r="C96" s="6" t="s">
        <v>18</v>
      </c>
      <c r="D96" s="6" t="s">
        <v>246</v>
      </c>
      <c r="E96" s="6" t="s">
        <v>53</v>
      </c>
      <c r="F96" s="40"/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33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222973.82454841866</v>
      </c>
      <c r="S96" s="33">
        <f t="shared" si="2"/>
        <v>222973.82454841866</v>
      </c>
      <c r="T96" s="49"/>
      <c r="U96" s="49"/>
    </row>
    <row r="97" spans="1:21" x14ac:dyDescent="0.25">
      <c r="A97" s="7">
        <f t="shared" si="3"/>
        <v>83</v>
      </c>
      <c r="B97" s="6" t="s">
        <v>168</v>
      </c>
      <c r="C97" s="6" t="s">
        <v>18</v>
      </c>
      <c r="D97" s="6" t="s">
        <v>246</v>
      </c>
      <c r="E97" s="6" t="s">
        <v>53</v>
      </c>
      <c r="F97" s="40"/>
      <c r="G97" s="27">
        <v>5363.81</v>
      </c>
      <c r="H97" s="27">
        <v>616839.03</v>
      </c>
      <c r="I97" s="27">
        <v>37257.130000000012</v>
      </c>
      <c r="J97" s="27">
        <v>41434.17</v>
      </c>
      <c r="K97" s="27">
        <v>0</v>
      </c>
      <c r="L97" s="33">
        <v>700894.14000000013</v>
      </c>
      <c r="M97" s="27">
        <v>0</v>
      </c>
      <c r="N97" s="27">
        <v>463932.6</v>
      </c>
      <c r="O97" s="27">
        <v>0</v>
      </c>
      <c r="P97" s="27">
        <v>0</v>
      </c>
      <c r="Q97" s="27">
        <v>0</v>
      </c>
      <c r="R97" s="27">
        <v>0</v>
      </c>
      <c r="S97" s="33">
        <f t="shared" si="2"/>
        <v>463932.6</v>
      </c>
      <c r="T97" s="49"/>
      <c r="U97" s="49"/>
    </row>
    <row r="98" spans="1:21" x14ac:dyDescent="0.25">
      <c r="A98" s="7">
        <f t="shared" si="3"/>
        <v>84</v>
      </c>
      <c r="B98" s="6" t="s">
        <v>169</v>
      </c>
      <c r="C98" s="6" t="s">
        <v>18</v>
      </c>
      <c r="D98" s="6" t="s">
        <v>246</v>
      </c>
      <c r="E98" s="6" t="s">
        <v>53</v>
      </c>
      <c r="F98" s="40"/>
      <c r="G98" s="27">
        <v>0</v>
      </c>
      <c r="H98" s="27">
        <v>0</v>
      </c>
      <c r="I98" s="27">
        <v>67224.28</v>
      </c>
      <c r="J98" s="27">
        <v>486847.33999999997</v>
      </c>
      <c r="K98" s="27">
        <v>100000</v>
      </c>
      <c r="L98" s="33">
        <v>654071.62</v>
      </c>
      <c r="M98" s="27">
        <v>0</v>
      </c>
      <c r="N98" s="27">
        <v>0</v>
      </c>
      <c r="O98" s="27">
        <v>0</v>
      </c>
      <c r="P98" s="27">
        <v>0</v>
      </c>
      <c r="Q98" s="27">
        <v>588402.51070300699</v>
      </c>
      <c r="R98" s="27">
        <v>0</v>
      </c>
      <c r="S98" s="33">
        <f t="shared" si="2"/>
        <v>588402.51070300699</v>
      </c>
      <c r="T98" s="49"/>
      <c r="U98" s="49"/>
    </row>
    <row r="99" spans="1:21" x14ac:dyDescent="0.25">
      <c r="A99" s="7">
        <f t="shared" si="3"/>
        <v>85</v>
      </c>
      <c r="B99" s="6" t="s">
        <v>170</v>
      </c>
      <c r="C99" s="6" t="s">
        <v>51</v>
      </c>
      <c r="D99" s="6" t="s">
        <v>246</v>
      </c>
      <c r="E99" s="6" t="s">
        <v>53</v>
      </c>
      <c r="F99" s="40"/>
      <c r="G99" s="27">
        <v>0</v>
      </c>
      <c r="H99" s="27">
        <v>0</v>
      </c>
      <c r="I99" s="27">
        <v>17158.900000000001</v>
      </c>
      <c r="J99" s="27">
        <v>7880.1999999999971</v>
      </c>
      <c r="K99" s="27">
        <v>0</v>
      </c>
      <c r="L99" s="33">
        <v>25039.1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1302572.535011983</v>
      </c>
      <c r="S99" s="33">
        <f t="shared" si="2"/>
        <v>1302572.535011983</v>
      </c>
      <c r="T99" s="49"/>
      <c r="U99" s="49"/>
    </row>
    <row r="100" spans="1:21" x14ac:dyDescent="0.25">
      <c r="A100" s="7">
        <f t="shared" si="3"/>
        <v>86</v>
      </c>
      <c r="B100" s="6" t="s">
        <v>171</v>
      </c>
      <c r="C100" s="6" t="s">
        <v>51</v>
      </c>
      <c r="D100" s="6" t="s">
        <v>246</v>
      </c>
      <c r="E100" s="6" t="s">
        <v>53</v>
      </c>
      <c r="F100" s="40"/>
      <c r="G100" s="27">
        <v>0</v>
      </c>
      <c r="H100" s="27">
        <v>1590</v>
      </c>
      <c r="I100" s="27">
        <v>24041.279999999999</v>
      </c>
      <c r="J100" s="27">
        <v>3716.1200000000026</v>
      </c>
      <c r="K100" s="27">
        <v>1500000</v>
      </c>
      <c r="L100" s="33">
        <v>1529347.4</v>
      </c>
      <c r="M100" s="27">
        <v>0</v>
      </c>
      <c r="N100" s="27">
        <v>0</v>
      </c>
      <c r="O100" s="27">
        <v>0</v>
      </c>
      <c r="P100" s="27">
        <v>1107453.3093174999</v>
      </c>
      <c r="Q100" s="27">
        <v>0</v>
      </c>
      <c r="R100" s="27">
        <v>0</v>
      </c>
      <c r="S100" s="33">
        <f t="shared" si="2"/>
        <v>1107453.3093174999</v>
      </c>
      <c r="T100" s="49"/>
      <c r="U100" s="49"/>
    </row>
    <row r="101" spans="1:21" x14ac:dyDescent="0.25">
      <c r="A101" s="7">
        <f t="shared" si="3"/>
        <v>87</v>
      </c>
      <c r="B101" s="6" t="s">
        <v>294</v>
      </c>
      <c r="C101" s="6" t="s">
        <v>51</v>
      </c>
      <c r="D101" s="6" t="s">
        <v>246</v>
      </c>
      <c r="E101" s="6" t="s">
        <v>53</v>
      </c>
      <c r="F101" s="40"/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33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800555.58310824924</v>
      </c>
      <c r="S101" s="33">
        <f t="shared" si="2"/>
        <v>800555.58310824924</v>
      </c>
      <c r="T101" s="49"/>
      <c r="U101" s="49"/>
    </row>
    <row r="102" spans="1:21" x14ac:dyDescent="0.25">
      <c r="A102" s="7">
        <f t="shared" si="3"/>
        <v>88</v>
      </c>
      <c r="B102" s="6" t="s">
        <v>295</v>
      </c>
      <c r="C102" s="6" t="s">
        <v>14</v>
      </c>
      <c r="D102" s="6" t="s">
        <v>246</v>
      </c>
      <c r="E102" s="6" t="s">
        <v>53</v>
      </c>
      <c r="F102" s="40"/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33">
        <v>0</v>
      </c>
      <c r="M102" s="27">
        <v>0</v>
      </c>
      <c r="N102" s="27">
        <v>385280.04565217393</v>
      </c>
      <c r="O102" s="27">
        <v>666424.81743478251</v>
      </c>
      <c r="P102" s="27">
        <v>451772.53817673918</v>
      </c>
      <c r="Q102" s="27">
        <v>331747.49507731025</v>
      </c>
      <c r="R102" s="27">
        <v>473524.7545848529</v>
      </c>
      <c r="S102" s="33">
        <f t="shared" si="2"/>
        <v>2308749.6509258589</v>
      </c>
      <c r="T102" s="49"/>
      <c r="U102" s="49"/>
    </row>
    <row r="103" spans="1:21" x14ac:dyDescent="0.25">
      <c r="A103" s="7">
        <f t="shared" si="3"/>
        <v>89</v>
      </c>
      <c r="B103" s="6" t="s">
        <v>172</v>
      </c>
      <c r="C103" s="6" t="s">
        <v>15</v>
      </c>
      <c r="D103" s="6" t="s">
        <v>246</v>
      </c>
      <c r="E103" s="6" t="s">
        <v>53</v>
      </c>
      <c r="F103" s="40"/>
      <c r="G103" s="27">
        <v>23570.02</v>
      </c>
      <c r="H103" s="27">
        <v>15134.58</v>
      </c>
      <c r="I103" s="27">
        <v>12066.000000000002</v>
      </c>
      <c r="J103" s="27">
        <v>0</v>
      </c>
      <c r="K103" s="27">
        <v>0</v>
      </c>
      <c r="L103" s="33">
        <v>50770.6</v>
      </c>
      <c r="M103" s="27">
        <v>130505.8</v>
      </c>
      <c r="N103" s="27">
        <v>-10182.400000000009</v>
      </c>
      <c r="O103" s="27">
        <v>0</v>
      </c>
      <c r="P103" s="27">
        <v>0</v>
      </c>
      <c r="Q103" s="27">
        <v>0</v>
      </c>
      <c r="R103" s="27">
        <v>0</v>
      </c>
      <c r="S103" s="33">
        <f t="shared" si="2"/>
        <v>-10182.400000000009</v>
      </c>
      <c r="T103" s="49"/>
      <c r="U103" s="49"/>
    </row>
    <row r="104" spans="1:21" x14ac:dyDescent="0.25">
      <c r="A104" s="7">
        <f t="shared" si="3"/>
        <v>90</v>
      </c>
      <c r="B104" s="6" t="s">
        <v>173</v>
      </c>
      <c r="C104" s="6" t="s">
        <v>15</v>
      </c>
      <c r="D104" s="6" t="s">
        <v>246</v>
      </c>
      <c r="E104" s="6" t="s">
        <v>53</v>
      </c>
      <c r="F104" s="40"/>
      <c r="G104" s="27">
        <v>0</v>
      </c>
      <c r="H104" s="27">
        <v>0</v>
      </c>
      <c r="I104" s="27">
        <v>1070</v>
      </c>
      <c r="J104" s="27">
        <v>230475.43</v>
      </c>
      <c r="K104" s="27">
        <v>100000</v>
      </c>
      <c r="L104" s="33">
        <v>331545.43</v>
      </c>
      <c r="M104" s="27">
        <v>5036</v>
      </c>
      <c r="N104" s="27">
        <v>857042.8</v>
      </c>
      <c r="O104" s="27">
        <v>0</v>
      </c>
      <c r="P104" s="27">
        <v>0</v>
      </c>
      <c r="Q104" s="27">
        <v>0</v>
      </c>
      <c r="R104" s="27">
        <v>0</v>
      </c>
      <c r="S104" s="33">
        <f t="shared" si="2"/>
        <v>857042.8</v>
      </c>
      <c r="T104" s="49"/>
      <c r="U104" s="49"/>
    </row>
    <row r="105" spans="1:21" x14ac:dyDescent="0.25">
      <c r="A105" s="7">
        <f t="shared" si="3"/>
        <v>91</v>
      </c>
      <c r="B105" s="6" t="s">
        <v>174</v>
      </c>
      <c r="C105" s="6" t="s">
        <v>15</v>
      </c>
      <c r="D105" s="6" t="s">
        <v>246</v>
      </c>
      <c r="E105" s="6" t="s">
        <v>53</v>
      </c>
      <c r="F105" s="40"/>
      <c r="G105" s="27">
        <v>0</v>
      </c>
      <c r="H105" s="27">
        <v>0</v>
      </c>
      <c r="I105" s="27">
        <v>0</v>
      </c>
      <c r="J105" s="27">
        <v>61409.78</v>
      </c>
      <c r="K105" s="27">
        <v>0</v>
      </c>
      <c r="L105" s="33">
        <v>61409.78</v>
      </c>
      <c r="M105" s="27">
        <v>10057.870000000001</v>
      </c>
      <c r="N105" s="27">
        <v>50103.829999999994</v>
      </c>
      <c r="O105" s="27">
        <v>0</v>
      </c>
      <c r="P105" s="27">
        <v>0</v>
      </c>
      <c r="Q105" s="27">
        <v>0</v>
      </c>
      <c r="R105" s="27">
        <v>0</v>
      </c>
      <c r="S105" s="33">
        <f t="shared" si="2"/>
        <v>50103.829999999994</v>
      </c>
      <c r="T105" s="49"/>
      <c r="U105" s="49"/>
    </row>
    <row r="106" spans="1:21" x14ac:dyDescent="0.25">
      <c r="A106" s="7">
        <f t="shared" si="3"/>
        <v>92</v>
      </c>
      <c r="B106" s="6" t="s">
        <v>175</v>
      </c>
      <c r="C106" s="6" t="s">
        <v>15</v>
      </c>
      <c r="D106" s="6" t="s">
        <v>246</v>
      </c>
      <c r="E106" s="6" t="s">
        <v>53</v>
      </c>
      <c r="F106" s="40"/>
      <c r="G106" s="27">
        <v>0</v>
      </c>
      <c r="H106" s="27">
        <v>0</v>
      </c>
      <c r="I106" s="27">
        <v>0</v>
      </c>
      <c r="J106" s="27">
        <v>218</v>
      </c>
      <c r="K106" s="27">
        <v>300000</v>
      </c>
      <c r="L106" s="33">
        <v>300218</v>
      </c>
      <c r="M106" s="27">
        <v>0</v>
      </c>
      <c r="N106" s="27">
        <v>851826</v>
      </c>
      <c r="O106" s="27">
        <v>0</v>
      </c>
      <c r="P106" s="27">
        <v>0</v>
      </c>
      <c r="Q106" s="27">
        <v>0</v>
      </c>
      <c r="R106" s="27">
        <v>0</v>
      </c>
      <c r="S106" s="33">
        <f t="shared" si="2"/>
        <v>851826</v>
      </c>
      <c r="T106" s="49"/>
      <c r="U106" s="49"/>
    </row>
    <row r="107" spans="1:21" x14ac:dyDescent="0.25">
      <c r="A107" s="7">
        <f t="shared" si="3"/>
        <v>93</v>
      </c>
      <c r="B107" s="6" t="s">
        <v>296</v>
      </c>
      <c r="C107" s="6" t="s">
        <v>15</v>
      </c>
      <c r="D107" s="6" t="s">
        <v>246</v>
      </c>
      <c r="E107" s="6" t="s">
        <v>53</v>
      </c>
      <c r="F107" s="40"/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33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33">
        <f t="shared" si="2"/>
        <v>0</v>
      </c>
      <c r="T107" s="49"/>
      <c r="U107" s="49"/>
    </row>
    <row r="108" spans="1:21" x14ac:dyDescent="0.25">
      <c r="A108" s="7">
        <f t="shared" si="3"/>
        <v>94</v>
      </c>
      <c r="B108" s="6" t="s">
        <v>297</v>
      </c>
      <c r="C108" s="6" t="s">
        <v>15</v>
      </c>
      <c r="D108" s="6" t="s">
        <v>246</v>
      </c>
      <c r="E108" s="6" t="s">
        <v>53</v>
      </c>
      <c r="F108" s="40"/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33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417567.57921888074</v>
      </c>
      <c r="S108" s="33">
        <f t="shared" si="2"/>
        <v>417567.57921888074</v>
      </c>
      <c r="T108" s="49"/>
      <c r="U108" s="49"/>
    </row>
    <row r="109" spans="1:21" x14ac:dyDescent="0.25">
      <c r="A109" s="7">
        <f t="shared" si="3"/>
        <v>95</v>
      </c>
      <c r="B109" s="6" t="s">
        <v>176</v>
      </c>
      <c r="C109" s="6" t="s">
        <v>51</v>
      </c>
      <c r="D109" s="6" t="s">
        <v>246</v>
      </c>
      <c r="E109" s="6" t="s">
        <v>53</v>
      </c>
      <c r="F109" s="40"/>
      <c r="G109" s="27">
        <v>0</v>
      </c>
      <c r="H109" s="27">
        <v>0</v>
      </c>
      <c r="I109" s="27">
        <v>5301</v>
      </c>
      <c r="J109" s="27">
        <v>0</v>
      </c>
      <c r="K109" s="27">
        <v>160000</v>
      </c>
      <c r="L109" s="33">
        <v>165301</v>
      </c>
      <c r="M109" s="27">
        <v>0</v>
      </c>
      <c r="N109" s="27">
        <v>200883.49881796693</v>
      </c>
      <c r="O109" s="27">
        <v>225031.27800472811</v>
      </c>
      <c r="P109" s="27">
        <v>0</v>
      </c>
      <c r="Q109" s="27">
        <v>0</v>
      </c>
      <c r="R109" s="27">
        <v>0</v>
      </c>
      <c r="S109" s="33">
        <f t="shared" si="2"/>
        <v>425914.77682269504</v>
      </c>
      <c r="T109" s="49"/>
      <c r="U109" s="49"/>
    </row>
    <row r="110" spans="1:21" x14ac:dyDescent="0.25">
      <c r="A110" s="7">
        <f t="shared" si="3"/>
        <v>96</v>
      </c>
      <c r="B110" s="6" t="s">
        <v>177</v>
      </c>
      <c r="C110" s="6" t="s">
        <v>18</v>
      </c>
      <c r="D110" s="6" t="s">
        <v>246</v>
      </c>
      <c r="E110" s="6" t="s">
        <v>53</v>
      </c>
      <c r="F110" s="40"/>
      <c r="G110" s="27">
        <v>17837.72</v>
      </c>
      <c r="H110" s="27">
        <v>24900</v>
      </c>
      <c r="I110" s="27">
        <v>0</v>
      </c>
      <c r="J110" s="27">
        <v>0</v>
      </c>
      <c r="K110" s="27">
        <v>150000</v>
      </c>
      <c r="L110" s="33">
        <v>192737.72</v>
      </c>
      <c r="M110" s="27">
        <v>80249.149999999994</v>
      </c>
      <c r="N110" s="27">
        <v>653450.23433441564</v>
      </c>
      <c r="O110" s="27">
        <v>0</v>
      </c>
      <c r="P110" s="27">
        <v>1013598.5701958439</v>
      </c>
      <c r="Q110" s="27">
        <v>726387.09070026164</v>
      </c>
      <c r="R110" s="27">
        <v>0</v>
      </c>
      <c r="S110" s="33">
        <f t="shared" si="2"/>
        <v>2393435.8952305214</v>
      </c>
      <c r="T110" s="49"/>
      <c r="U110" s="49"/>
    </row>
    <row r="111" spans="1:21" x14ac:dyDescent="0.25">
      <c r="A111" s="7">
        <f t="shared" si="3"/>
        <v>97</v>
      </c>
      <c r="B111" s="6" t="s">
        <v>298</v>
      </c>
      <c r="C111" s="6" t="s">
        <v>18</v>
      </c>
      <c r="D111" s="6" t="s">
        <v>246</v>
      </c>
      <c r="E111" s="6" t="s">
        <v>53</v>
      </c>
      <c r="F111" s="40"/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33">
        <v>0</v>
      </c>
      <c r="M111" s="27">
        <v>0</v>
      </c>
      <c r="N111" s="27">
        <v>0</v>
      </c>
      <c r="O111" s="27">
        <v>75380.139500000005</v>
      </c>
      <c r="P111" s="27">
        <v>75571.378519999998</v>
      </c>
      <c r="Q111" s="27">
        <v>75739.067043574993</v>
      </c>
      <c r="R111" s="27">
        <v>75945.493121992913</v>
      </c>
      <c r="S111" s="33">
        <f t="shared" si="2"/>
        <v>302636.07818556792</v>
      </c>
      <c r="T111" s="49"/>
      <c r="U111" s="49"/>
    </row>
    <row r="112" spans="1:21" x14ac:dyDescent="0.25">
      <c r="A112" s="7">
        <f t="shared" si="3"/>
        <v>98</v>
      </c>
      <c r="B112" s="6" t="s">
        <v>299</v>
      </c>
      <c r="C112" s="6" t="s">
        <v>17</v>
      </c>
      <c r="D112" s="6" t="s">
        <v>246</v>
      </c>
      <c r="E112" s="6" t="s">
        <v>53</v>
      </c>
      <c r="F112" s="40"/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33">
        <v>0</v>
      </c>
      <c r="M112" s="27">
        <v>0</v>
      </c>
      <c r="N112" s="27">
        <v>29343.239999999998</v>
      </c>
      <c r="O112" s="27">
        <v>0</v>
      </c>
      <c r="P112" s="27">
        <v>0</v>
      </c>
      <c r="Q112" s="27">
        <v>0</v>
      </c>
      <c r="R112" s="27">
        <v>0</v>
      </c>
      <c r="S112" s="33">
        <f t="shared" si="2"/>
        <v>29343.239999999998</v>
      </c>
      <c r="T112" s="49"/>
      <c r="U112" s="49"/>
    </row>
    <row r="113" spans="1:21" x14ac:dyDescent="0.25">
      <c r="A113" s="7">
        <f t="shared" si="3"/>
        <v>99</v>
      </c>
      <c r="B113" s="6" t="s">
        <v>178</v>
      </c>
      <c r="C113" s="6" t="s">
        <v>17</v>
      </c>
      <c r="D113" s="6" t="s">
        <v>246</v>
      </c>
      <c r="E113" s="6" t="s">
        <v>53</v>
      </c>
      <c r="F113" s="40"/>
      <c r="G113" s="27">
        <v>0</v>
      </c>
      <c r="H113" s="27">
        <v>0</v>
      </c>
      <c r="I113" s="27">
        <v>0</v>
      </c>
      <c r="J113" s="27">
        <v>10000</v>
      </c>
      <c r="K113" s="27">
        <v>50000</v>
      </c>
      <c r="L113" s="33">
        <v>60000</v>
      </c>
      <c r="M113" s="27">
        <v>0</v>
      </c>
      <c r="N113" s="27">
        <v>95138.5</v>
      </c>
      <c r="O113" s="27">
        <v>0</v>
      </c>
      <c r="P113" s="27">
        <v>0</v>
      </c>
      <c r="Q113" s="27">
        <v>0</v>
      </c>
      <c r="R113" s="27">
        <v>0</v>
      </c>
      <c r="S113" s="33">
        <f t="shared" si="2"/>
        <v>95138.5</v>
      </c>
      <c r="T113" s="49"/>
      <c r="U113" s="49"/>
    </row>
    <row r="114" spans="1:21" x14ac:dyDescent="0.25">
      <c r="A114" s="7">
        <f t="shared" si="3"/>
        <v>100</v>
      </c>
      <c r="B114" s="6" t="s">
        <v>179</v>
      </c>
      <c r="C114" s="6" t="s">
        <v>17</v>
      </c>
      <c r="D114" s="6" t="s">
        <v>246</v>
      </c>
      <c r="E114" s="6" t="s">
        <v>53</v>
      </c>
      <c r="F114" s="40"/>
      <c r="G114" s="27">
        <v>0</v>
      </c>
      <c r="H114" s="27">
        <v>91009.78</v>
      </c>
      <c r="I114" s="27">
        <v>0</v>
      </c>
      <c r="J114" s="27">
        <v>334933</v>
      </c>
      <c r="K114" s="27">
        <v>0</v>
      </c>
      <c r="L114" s="33">
        <v>425942.78</v>
      </c>
      <c r="M114" s="27">
        <v>0</v>
      </c>
      <c r="N114" s="27">
        <v>100175</v>
      </c>
      <c r="O114" s="27">
        <v>100375.1495</v>
      </c>
      <c r="P114" s="27">
        <v>100541.36357</v>
      </c>
      <c r="Q114" s="27">
        <v>100693.96204872499</v>
      </c>
      <c r="R114" s="27">
        <v>0</v>
      </c>
      <c r="S114" s="33">
        <f t="shared" si="2"/>
        <v>401785.47511872498</v>
      </c>
      <c r="T114" s="49"/>
      <c r="U114" s="49"/>
    </row>
    <row r="115" spans="1:21" x14ac:dyDescent="0.25">
      <c r="A115" s="7">
        <f t="shared" si="3"/>
        <v>101</v>
      </c>
      <c r="B115" s="6" t="s">
        <v>180</v>
      </c>
      <c r="C115" s="6" t="s">
        <v>18</v>
      </c>
      <c r="D115" s="6" t="s">
        <v>246</v>
      </c>
      <c r="E115" s="6" t="s">
        <v>53</v>
      </c>
      <c r="F115" s="40"/>
      <c r="G115" s="27">
        <v>98368.47</v>
      </c>
      <c r="H115" s="27">
        <v>100004.42</v>
      </c>
      <c r="I115" s="27">
        <v>8235.2000000000007</v>
      </c>
      <c r="J115" s="27">
        <v>131637.03</v>
      </c>
      <c r="K115" s="27">
        <v>150000</v>
      </c>
      <c r="L115" s="33">
        <v>488245.12</v>
      </c>
      <c r="M115" s="27">
        <v>483613.81</v>
      </c>
      <c r="N115" s="27">
        <v>-177951.88914438506</v>
      </c>
      <c r="O115" s="27">
        <v>112280.70595620319</v>
      </c>
      <c r="P115" s="27">
        <v>112818.88585469838</v>
      </c>
      <c r="Q115" s="27">
        <v>113323.08982703608</v>
      </c>
      <c r="R115" s="27">
        <v>113864.87417750797</v>
      </c>
      <c r="S115" s="33">
        <f t="shared" si="2"/>
        <v>274335.66667106061</v>
      </c>
      <c r="T115" s="49"/>
      <c r="U115" s="49"/>
    </row>
    <row r="116" spans="1:21" x14ac:dyDescent="0.25">
      <c r="A116" s="7">
        <f t="shared" si="3"/>
        <v>102</v>
      </c>
      <c r="B116" s="6" t="s">
        <v>181</v>
      </c>
      <c r="C116" s="6" t="s">
        <v>15</v>
      </c>
      <c r="D116" s="6" t="s">
        <v>246</v>
      </c>
      <c r="E116" s="6" t="s">
        <v>53</v>
      </c>
      <c r="F116" s="40"/>
      <c r="G116" s="27">
        <v>0</v>
      </c>
      <c r="H116" s="27">
        <v>0</v>
      </c>
      <c r="I116" s="27">
        <v>10038.5</v>
      </c>
      <c r="J116" s="27">
        <v>497302.54</v>
      </c>
      <c r="K116" s="27">
        <v>365000</v>
      </c>
      <c r="L116" s="33">
        <v>872341.04</v>
      </c>
      <c r="M116" s="27">
        <v>0</v>
      </c>
      <c r="N116" s="27">
        <v>670537.38399999996</v>
      </c>
      <c r="O116" s="27">
        <v>0</v>
      </c>
      <c r="P116" s="27">
        <v>0</v>
      </c>
      <c r="Q116" s="27">
        <v>0</v>
      </c>
      <c r="R116" s="27">
        <v>0</v>
      </c>
      <c r="S116" s="33">
        <f t="shared" si="2"/>
        <v>670537.38399999996</v>
      </c>
      <c r="T116" s="49"/>
      <c r="U116" s="49"/>
    </row>
    <row r="117" spans="1:21" x14ac:dyDescent="0.25">
      <c r="A117" s="7">
        <f t="shared" si="3"/>
        <v>103</v>
      </c>
      <c r="B117" s="6" t="s">
        <v>300</v>
      </c>
      <c r="C117" s="6" t="s">
        <v>15</v>
      </c>
      <c r="D117" s="6" t="s">
        <v>246</v>
      </c>
      <c r="E117" s="6" t="s">
        <v>53</v>
      </c>
      <c r="F117" s="40"/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33">
        <v>0</v>
      </c>
      <c r="M117" s="27">
        <v>0</v>
      </c>
      <c r="N117" s="27">
        <v>45121.275000000001</v>
      </c>
      <c r="O117" s="27">
        <v>100610.7182</v>
      </c>
      <c r="P117" s="27">
        <v>0</v>
      </c>
      <c r="Q117" s="27">
        <v>0</v>
      </c>
      <c r="R117" s="27">
        <v>0</v>
      </c>
      <c r="S117" s="33">
        <f t="shared" si="2"/>
        <v>145731.9932</v>
      </c>
      <c r="T117" s="49"/>
      <c r="U117" s="49"/>
    </row>
    <row r="118" spans="1:21" x14ac:dyDescent="0.25">
      <c r="A118" s="7">
        <f t="shared" si="3"/>
        <v>104</v>
      </c>
      <c r="B118" s="6" t="s">
        <v>301</v>
      </c>
      <c r="C118" s="6" t="s">
        <v>15</v>
      </c>
      <c r="D118" s="6" t="s">
        <v>246</v>
      </c>
      <c r="E118" s="6" t="s">
        <v>53</v>
      </c>
      <c r="F118" s="40"/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33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227711.38447607626</v>
      </c>
      <c r="R118" s="27">
        <v>0</v>
      </c>
      <c r="S118" s="33">
        <f t="shared" si="2"/>
        <v>227711.38447607626</v>
      </c>
      <c r="T118" s="49"/>
      <c r="U118" s="49"/>
    </row>
    <row r="119" spans="1:21" x14ac:dyDescent="0.25">
      <c r="A119" s="7">
        <f t="shared" si="3"/>
        <v>105</v>
      </c>
      <c r="B119" s="6" t="s">
        <v>302</v>
      </c>
      <c r="C119" s="6" t="s">
        <v>15</v>
      </c>
      <c r="D119" s="6" t="s">
        <v>246</v>
      </c>
      <c r="E119" s="6" t="s">
        <v>53</v>
      </c>
      <c r="F119" s="40"/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33">
        <v>0</v>
      </c>
      <c r="M119" s="27">
        <v>0</v>
      </c>
      <c r="N119" s="27">
        <v>0</v>
      </c>
      <c r="O119" s="27">
        <v>281684.86135999998</v>
      </c>
      <c r="P119" s="27">
        <v>0</v>
      </c>
      <c r="Q119" s="27">
        <v>0</v>
      </c>
      <c r="R119" s="27">
        <v>0</v>
      </c>
      <c r="S119" s="33">
        <f t="shared" si="2"/>
        <v>281684.86135999998</v>
      </c>
      <c r="T119" s="49"/>
      <c r="U119" s="49"/>
    </row>
    <row r="120" spans="1:21" x14ac:dyDescent="0.25">
      <c r="A120" s="7">
        <f t="shared" si="3"/>
        <v>106</v>
      </c>
      <c r="B120" s="6" t="s">
        <v>182</v>
      </c>
      <c r="C120" s="6" t="s">
        <v>15</v>
      </c>
      <c r="D120" s="6" t="s">
        <v>246</v>
      </c>
      <c r="E120" s="6" t="s">
        <v>53</v>
      </c>
      <c r="F120" s="40"/>
      <c r="G120" s="27">
        <v>0</v>
      </c>
      <c r="H120" s="27">
        <v>0</v>
      </c>
      <c r="I120" s="27">
        <v>0</v>
      </c>
      <c r="J120" s="27">
        <v>80000</v>
      </c>
      <c r="K120" s="27">
        <v>0</v>
      </c>
      <c r="L120" s="33">
        <v>80000</v>
      </c>
      <c r="M120" s="27">
        <v>0</v>
      </c>
      <c r="N120" s="27">
        <v>0</v>
      </c>
      <c r="O120" s="27">
        <v>35213.751369999998</v>
      </c>
      <c r="P120" s="27">
        <v>35325.22458745</v>
      </c>
      <c r="Q120" s="27">
        <v>0</v>
      </c>
      <c r="R120" s="27">
        <v>0</v>
      </c>
      <c r="S120" s="33">
        <f t="shared" si="2"/>
        <v>70538.975957449991</v>
      </c>
      <c r="T120" s="49"/>
      <c r="U120" s="49"/>
    </row>
    <row r="121" spans="1:21" x14ac:dyDescent="0.25">
      <c r="A121" s="7">
        <f t="shared" si="3"/>
        <v>107</v>
      </c>
      <c r="B121" s="6" t="s">
        <v>183</v>
      </c>
      <c r="C121" s="6" t="s">
        <v>15</v>
      </c>
      <c r="D121" s="6" t="s">
        <v>246</v>
      </c>
      <c r="E121" s="6" t="s">
        <v>53</v>
      </c>
      <c r="F121" s="40"/>
      <c r="G121" s="27">
        <v>0</v>
      </c>
      <c r="H121" s="27">
        <v>0</v>
      </c>
      <c r="I121" s="27">
        <v>0</v>
      </c>
      <c r="J121" s="27">
        <v>120000</v>
      </c>
      <c r="K121" s="27">
        <v>0</v>
      </c>
      <c r="L121" s="33">
        <v>120000</v>
      </c>
      <c r="M121" s="27">
        <v>0</v>
      </c>
      <c r="N121" s="27">
        <v>0</v>
      </c>
      <c r="O121" s="27">
        <v>100610.7182</v>
      </c>
      <c r="P121" s="27">
        <v>126161.51638375</v>
      </c>
      <c r="Q121" s="27">
        <v>0</v>
      </c>
      <c r="R121" s="27">
        <v>0</v>
      </c>
      <c r="S121" s="33">
        <f t="shared" si="2"/>
        <v>226772.23458375002</v>
      </c>
      <c r="T121" s="49"/>
      <c r="U121" s="49"/>
    </row>
    <row r="122" spans="1:21" x14ac:dyDescent="0.25">
      <c r="A122" s="7">
        <f t="shared" si="3"/>
        <v>108</v>
      </c>
      <c r="B122" s="6" t="s">
        <v>303</v>
      </c>
      <c r="C122" s="6" t="s">
        <v>51</v>
      </c>
      <c r="D122" s="6" t="s">
        <v>246</v>
      </c>
      <c r="E122" s="6" t="s">
        <v>53</v>
      </c>
      <c r="F122" s="40"/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33">
        <v>0</v>
      </c>
      <c r="M122" s="27">
        <v>0</v>
      </c>
      <c r="N122" s="27">
        <v>65175.175000000003</v>
      </c>
      <c r="O122" s="27">
        <v>0</v>
      </c>
      <c r="P122" s="27">
        <v>0</v>
      </c>
      <c r="Q122" s="27">
        <v>0</v>
      </c>
      <c r="R122" s="27">
        <v>0</v>
      </c>
      <c r="S122" s="33">
        <f t="shared" si="2"/>
        <v>65175.175000000003</v>
      </c>
      <c r="T122" s="49"/>
      <c r="U122" s="49"/>
    </row>
    <row r="123" spans="1:21" x14ac:dyDescent="0.25">
      <c r="A123" s="7">
        <f t="shared" si="3"/>
        <v>109</v>
      </c>
      <c r="B123" s="6" t="s">
        <v>184</v>
      </c>
      <c r="C123" s="6" t="s">
        <v>14</v>
      </c>
      <c r="D123" s="6" t="s">
        <v>246</v>
      </c>
      <c r="E123" s="6" t="s">
        <v>53</v>
      </c>
      <c r="F123" s="40"/>
      <c r="G123" s="27">
        <v>0</v>
      </c>
      <c r="H123" s="27">
        <v>0</v>
      </c>
      <c r="I123" s="27">
        <v>0</v>
      </c>
      <c r="J123" s="27">
        <v>10534</v>
      </c>
      <c r="K123" s="27">
        <v>90000</v>
      </c>
      <c r="L123" s="33">
        <v>100534</v>
      </c>
      <c r="M123" s="27">
        <v>0</v>
      </c>
      <c r="N123" s="27">
        <v>0</v>
      </c>
      <c r="O123" s="27">
        <v>1318211.3588533332</v>
      </c>
      <c r="P123" s="27">
        <v>1320304.4754385334</v>
      </c>
      <c r="Q123" s="27">
        <v>1322147.5980758951</v>
      </c>
      <c r="R123" s="27">
        <v>0</v>
      </c>
      <c r="S123" s="33">
        <f t="shared" si="2"/>
        <v>3960663.4323677616</v>
      </c>
      <c r="T123" s="49"/>
      <c r="U123" s="49"/>
    </row>
    <row r="124" spans="1:21" x14ac:dyDescent="0.25">
      <c r="A124" s="7">
        <f t="shared" si="3"/>
        <v>110</v>
      </c>
      <c r="B124" s="6" t="s">
        <v>185</v>
      </c>
      <c r="C124" s="6" t="s">
        <v>14</v>
      </c>
      <c r="D124" s="6" t="s">
        <v>246</v>
      </c>
      <c r="E124" s="6" t="s">
        <v>53</v>
      </c>
      <c r="F124" s="40"/>
      <c r="G124" s="27">
        <v>34177.300000000003</v>
      </c>
      <c r="H124" s="27">
        <v>39851.75</v>
      </c>
      <c r="I124" s="27">
        <v>0</v>
      </c>
      <c r="J124" s="27">
        <v>0</v>
      </c>
      <c r="K124" s="27">
        <v>0</v>
      </c>
      <c r="L124" s="33">
        <v>74029.05</v>
      </c>
      <c r="M124" s="27">
        <v>36901.199999999997</v>
      </c>
      <c r="N124" s="27">
        <v>33404.056349999999</v>
      </c>
      <c r="O124" s="27">
        <v>0</v>
      </c>
      <c r="P124" s="27">
        <v>0</v>
      </c>
      <c r="Q124" s="27">
        <v>0</v>
      </c>
      <c r="R124" s="27">
        <v>0</v>
      </c>
      <c r="S124" s="33">
        <f t="shared" si="2"/>
        <v>33404.056349999999</v>
      </c>
      <c r="T124" s="49"/>
      <c r="U124" s="49"/>
    </row>
    <row r="125" spans="1:21" x14ac:dyDescent="0.25">
      <c r="A125" s="7">
        <f t="shared" si="3"/>
        <v>111</v>
      </c>
      <c r="B125" s="6" t="s">
        <v>186</v>
      </c>
      <c r="C125" s="6" t="s">
        <v>15</v>
      </c>
      <c r="D125" s="6" t="s">
        <v>246</v>
      </c>
      <c r="E125" s="6" t="s">
        <v>53</v>
      </c>
      <c r="F125" s="40"/>
      <c r="G125" s="27">
        <v>2244.6</v>
      </c>
      <c r="H125" s="27">
        <v>16577.75</v>
      </c>
      <c r="I125" s="27">
        <v>183683.64</v>
      </c>
      <c r="J125" s="27">
        <v>1610455.53</v>
      </c>
      <c r="K125" s="27">
        <v>0</v>
      </c>
      <c r="L125" s="33">
        <v>1812961.52</v>
      </c>
      <c r="M125" s="27">
        <v>0</v>
      </c>
      <c r="N125" s="27">
        <v>0</v>
      </c>
      <c r="O125" s="27">
        <v>914005.14142</v>
      </c>
      <c r="P125" s="27">
        <v>0</v>
      </c>
      <c r="Q125" s="27">
        <v>0</v>
      </c>
      <c r="R125" s="27">
        <v>0</v>
      </c>
      <c r="S125" s="33">
        <f t="shared" si="2"/>
        <v>914005.14142</v>
      </c>
      <c r="T125" s="49"/>
      <c r="U125" s="49"/>
    </row>
    <row r="126" spans="1:21" x14ac:dyDescent="0.25">
      <c r="A126" s="7">
        <f t="shared" si="3"/>
        <v>112</v>
      </c>
      <c r="B126" s="6" t="s">
        <v>187</v>
      </c>
      <c r="C126" s="6" t="s">
        <v>15</v>
      </c>
      <c r="D126" s="6" t="s">
        <v>246</v>
      </c>
      <c r="E126" s="6" t="s">
        <v>53</v>
      </c>
      <c r="F126" s="40"/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33">
        <v>0</v>
      </c>
      <c r="M126" s="27">
        <v>0</v>
      </c>
      <c r="N126" s="27">
        <v>0</v>
      </c>
      <c r="O126" s="27">
        <v>709036.43538000004</v>
      </c>
      <c r="P126" s="27">
        <v>0</v>
      </c>
      <c r="Q126" s="27">
        <v>0</v>
      </c>
      <c r="R126" s="27">
        <v>0</v>
      </c>
      <c r="S126" s="33">
        <f t="shared" si="2"/>
        <v>709036.43538000004</v>
      </c>
      <c r="T126" s="49"/>
      <c r="U126" s="49"/>
    </row>
    <row r="127" spans="1:21" x14ac:dyDescent="0.25">
      <c r="A127" s="7">
        <f t="shared" si="3"/>
        <v>113</v>
      </c>
      <c r="B127" s="6" t="s">
        <v>188</v>
      </c>
      <c r="C127" s="6" t="s">
        <v>15</v>
      </c>
      <c r="D127" s="6" t="s">
        <v>246</v>
      </c>
      <c r="E127" s="6" t="s">
        <v>53</v>
      </c>
      <c r="F127" s="40"/>
      <c r="G127" s="27">
        <v>1160</v>
      </c>
      <c r="H127" s="27">
        <v>17428</v>
      </c>
      <c r="I127" s="27">
        <v>0</v>
      </c>
      <c r="J127" s="27">
        <v>316977</v>
      </c>
      <c r="K127" s="27">
        <v>0</v>
      </c>
      <c r="L127" s="33">
        <v>335565</v>
      </c>
      <c r="M127" s="27">
        <v>0</v>
      </c>
      <c r="N127" s="27">
        <v>0</v>
      </c>
      <c r="O127" s="27">
        <v>0</v>
      </c>
      <c r="P127" s="27">
        <v>354548.57770600001</v>
      </c>
      <c r="Q127" s="27">
        <v>0</v>
      </c>
      <c r="R127" s="27">
        <v>0</v>
      </c>
      <c r="S127" s="33">
        <f t="shared" si="2"/>
        <v>354548.57770600001</v>
      </c>
      <c r="T127" s="49"/>
      <c r="U127" s="49"/>
    </row>
    <row r="128" spans="1:21" x14ac:dyDescent="0.25">
      <c r="A128" s="7">
        <f t="shared" si="3"/>
        <v>114</v>
      </c>
      <c r="B128" s="6" t="s">
        <v>304</v>
      </c>
      <c r="C128" s="6" t="s">
        <v>15</v>
      </c>
      <c r="D128" s="6" t="s">
        <v>246</v>
      </c>
      <c r="E128" s="6" t="s">
        <v>53</v>
      </c>
      <c r="F128" s="40"/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33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33">
        <f t="shared" si="2"/>
        <v>0</v>
      </c>
      <c r="T128" s="49"/>
      <c r="U128" s="49"/>
    </row>
    <row r="129" spans="1:21" x14ac:dyDescent="0.25">
      <c r="A129" s="7">
        <f t="shared" si="3"/>
        <v>115</v>
      </c>
      <c r="B129" s="6" t="s">
        <v>189</v>
      </c>
      <c r="C129" s="6" t="s">
        <v>51</v>
      </c>
      <c r="D129" s="6" t="s">
        <v>246</v>
      </c>
      <c r="E129" s="6" t="s">
        <v>53</v>
      </c>
      <c r="F129" s="40"/>
      <c r="G129" s="27">
        <v>325106.7200000002</v>
      </c>
      <c r="H129" s="27">
        <v>1640823.98</v>
      </c>
      <c r="I129" s="27">
        <v>0</v>
      </c>
      <c r="J129" s="27">
        <v>0</v>
      </c>
      <c r="K129" s="27">
        <v>0</v>
      </c>
      <c r="L129" s="33">
        <v>1965930.7000000002</v>
      </c>
      <c r="M129" s="27">
        <v>1776584.2499999998</v>
      </c>
      <c r="N129" s="27">
        <v>-375147.24999999977</v>
      </c>
      <c r="O129" s="27">
        <v>0</v>
      </c>
      <c r="P129" s="27">
        <v>0</v>
      </c>
      <c r="Q129" s="27">
        <v>0</v>
      </c>
      <c r="R129" s="27">
        <v>0</v>
      </c>
      <c r="S129" s="33">
        <f t="shared" si="2"/>
        <v>-375147.24999999977</v>
      </c>
      <c r="T129" s="49"/>
      <c r="U129" s="49"/>
    </row>
    <row r="130" spans="1:21" x14ac:dyDescent="0.25">
      <c r="A130" s="7">
        <f t="shared" si="3"/>
        <v>116</v>
      </c>
      <c r="B130" s="6" t="s">
        <v>305</v>
      </c>
      <c r="C130" s="6" t="s">
        <v>15</v>
      </c>
      <c r="D130" s="6" t="s">
        <v>246</v>
      </c>
      <c r="E130" s="6" t="s">
        <v>53</v>
      </c>
      <c r="F130" s="40"/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33">
        <v>0</v>
      </c>
      <c r="M130" s="27">
        <v>0</v>
      </c>
      <c r="N130" s="27">
        <v>0</v>
      </c>
      <c r="O130" s="27">
        <v>894640.35111000005</v>
      </c>
      <c r="P130" s="27">
        <v>0</v>
      </c>
      <c r="Q130" s="27">
        <v>0</v>
      </c>
      <c r="R130" s="27">
        <v>0</v>
      </c>
      <c r="S130" s="33">
        <f t="shared" si="2"/>
        <v>894640.35111000005</v>
      </c>
      <c r="T130" s="49"/>
      <c r="U130" s="49"/>
    </row>
    <row r="131" spans="1:21" x14ac:dyDescent="0.25">
      <c r="A131" s="7">
        <f t="shared" si="3"/>
        <v>117</v>
      </c>
      <c r="B131" s="6" t="s">
        <v>190</v>
      </c>
      <c r="C131" s="6" t="s">
        <v>15</v>
      </c>
      <c r="D131" s="6" t="s">
        <v>246</v>
      </c>
      <c r="E131" s="6" t="s">
        <v>53</v>
      </c>
      <c r="F131" s="40"/>
      <c r="G131" s="27">
        <v>27089.84</v>
      </c>
      <c r="H131" s="27">
        <v>889622.64999999991</v>
      </c>
      <c r="I131" s="27">
        <v>5007242.5399999991</v>
      </c>
      <c r="J131" s="27">
        <v>3272234.0900000003</v>
      </c>
      <c r="K131" s="27">
        <v>0</v>
      </c>
      <c r="L131" s="33">
        <v>9196189.1199999992</v>
      </c>
      <c r="M131" s="27">
        <v>7007.61</v>
      </c>
      <c r="N131" s="27">
        <v>-7007.61</v>
      </c>
      <c r="O131" s="27">
        <v>3350780.2387800002</v>
      </c>
      <c r="P131" s="27">
        <v>0</v>
      </c>
      <c r="Q131" s="27">
        <v>0</v>
      </c>
      <c r="R131" s="27">
        <v>0</v>
      </c>
      <c r="S131" s="33">
        <f t="shared" si="2"/>
        <v>3343772.6287800004</v>
      </c>
      <c r="T131" s="49"/>
      <c r="U131" s="49"/>
    </row>
    <row r="132" spans="1:21" x14ac:dyDescent="0.25">
      <c r="A132" s="7">
        <f t="shared" si="3"/>
        <v>118</v>
      </c>
      <c r="B132" s="6" t="s">
        <v>191</v>
      </c>
      <c r="C132" s="6" t="s">
        <v>14</v>
      </c>
      <c r="D132" s="6" t="s">
        <v>246</v>
      </c>
      <c r="E132" s="6" t="s">
        <v>53</v>
      </c>
      <c r="F132" s="40"/>
      <c r="G132" s="27">
        <v>0</v>
      </c>
      <c r="H132" s="27">
        <v>0</v>
      </c>
      <c r="I132" s="27">
        <v>87</v>
      </c>
      <c r="J132" s="27">
        <v>144969.5</v>
      </c>
      <c r="K132" s="27">
        <v>0</v>
      </c>
      <c r="L132" s="33">
        <v>145056.5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33">
        <f t="shared" si="2"/>
        <v>0</v>
      </c>
      <c r="T132" s="49"/>
      <c r="U132" s="49"/>
    </row>
    <row r="133" spans="1:21" x14ac:dyDescent="0.25">
      <c r="A133" s="7">
        <f t="shared" si="3"/>
        <v>119</v>
      </c>
      <c r="B133" s="6" t="s">
        <v>306</v>
      </c>
      <c r="C133" s="6" t="s">
        <v>14</v>
      </c>
      <c r="D133" s="6" t="s">
        <v>246</v>
      </c>
      <c r="E133" s="6" t="s">
        <v>53</v>
      </c>
      <c r="F133" s="40"/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33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33">
        <f t="shared" si="2"/>
        <v>0</v>
      </c>
      <c r="T133" s="49"/>
      <c r="U133" s="49"/>
    </row>
    <row r="134" spans="1:21" x14ac:dyDescent="0.25">
      <c r="A134" s="7">
        <f t="shared" si="3"/>
        <v>120</v>
      </c>
      <c r="B134" s="6" t="s">
        <v>307</v>
      </c>
      <c r="C134" s="6" t="s">
        <v>14</v>
      </c>
      <c r="D134" s="6" t="s">
        <v>246</v>
      </c>
      <c r="E134" s="6" t="s">
        <v>53</v>
      </c>
      <c r="F134" s="40"/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33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33">
        <f t="shared" si="2"/>
        <v>0</v>
      </c>
      <c r="T134" s="49"/>
      <c r="U134" s="49"/>
    </row>
    <row r="135" spans="1:21" x14ac:dyDescent="0.25">
      <c r="A135" s="7">
        <f t="shared" si="3"/>
        <v>121</v>
      </c>
      <c r="B135" s="6" t="s">
        <v>308</v>
      </c>
      <c r="C135" s="6" t="s">
        <v>14</v>
      </c>
      <c r="D135" s="6" t="s">
        <v>246</v>
      </c>
      <c r="E135" s="6" t="s">
        <v>53</v>
      </c>
      <c r="F135" s="40"/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33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33">
        <f t="shared" si="2"/>
        <v>0</v>
      </c>
      <c r="T135" s="49"/>
      <c r="U135" s="49"/>
    </row>
    <row r="136" spans="1:21" x14ac:dyDescent="0.25">
      <c r="A136" s="7">
        <f t="shared" si="3"/>
        <v>122</v>
      </c>
      <c r="B136" s="6" t="s">
        <v>138</v>
      </c>
      <c r="C136" s="6" t="s">
        <v>14</v>
      </c>
      <c r="D136" s="6" t="s">
        <v>70</v>
      </c>
      <c r="E136" s="6" t="s">
        <v>53</v>
      </c>
      <c r="F136" s="40"/>
      <c r="G136" s="27">
        <v>4006990.75</v>
      </c>
      <c r="H136" s="27">
        <v>85648927.659999996</v>
      </c>
      <c r="I136" s="27">
        <v>65640112.890000001</v>
      </c>
      <c r="J136" s="27">
        <v>635203.40999999945</v>
      </c>
      <c r="K136" s="27">
        <v>0</v>
      </c>
      <c r="L136" s="33">
        <v>155931234.71000001</v>
      </c>
      <c r="M136" s="27">
        <v>2012762.6345269864</v>
      </c>
      <c r="N136" s="27">
        <v>1819127.1999330136</v>
      </c>
      <c r="O136" s="27">
        <v>34518284.327998042</v>
      </c>
      <c r="P136" s="27">
        <v>0</v>
      </c>
      <c r="Q136" s="27">
        <v>0</v>
      </c>
      <c r="R136" s="27">
        <v>0</v>
      </c>
      <c r="S136" s="33">
        <f t="shared" si="2"/>
        <v>36337411.527931057</v>
      </c>
      <c r="T136" s="49"/>
      <c r="U136" s="49"/>
    </row>
    <row r="137" spans="1:21" x14ac:dyDescent="0.25">
      <c r="A137" s="7">
        <f t="shared" si="3"/>
        <v>123</v>
      </c>
      <c r="B137" s="6" t="s">
        <v>309</v>
      </c>
      <c r="C137" s="6" t="s">
        <v>14</v>
      </c>
      <c r="D137" s="6" t="s">
        <v>70</v>
      </c>
      <c r="E137" s="6" t="s">
        <v>53</v>
      </c>
      <c r="F137" s="40"/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33">
        <v>0</v>
      </c>
      <c r="M137" s="27">
        <v>0</v>
      </c>
      <c r="N137" s="27">
        <v>190659.31064481012</v>
      </c>
      <c r="O137" s="27">
        <v>1722649.6837353103</v>
      </c>
      <c r="P137" s="27">
        <v>0</v>
      </c>
      <c r="Q137" s="27">
        <v>0</v>
      </c>
      <c r="R137" s="27">
        <v>0</v>
      </c>
      <c r="S137" s="33">
        <f t="shared" si="2"/>
        <v>1913308.9943801204</v>
      </c>
      <c r="T137" s="49"/>
      <c r="U137" s="49"/>
    </row>
    <row r="138" spans="1:21" x14ac:dyDescent="0.25">
      <c r="A138" s="7">
        <f t="shared" si="3"/>
        <v>124</v>
      </c>
      <c r="B138" s="6" t="s">
        <v>309</v>
      </c>
      <c r="C138" s="6" t="s">
        <v>51</v>
      </c>
      <c r="D138" s="6" t="s">
        <v>70</v>
      </c>
      <c r="E138" s="6" t="s">
        <v>53</v>
      </c>
      <c r="F138" s="40"/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33">
        <v>0</v>
      </c>
      <c r="M138" s="27">
        <v>0</v>
      </c>
      <c r="N138" s="27">
        <v>190659.31064481012</v>
      </c>
      <c r="O138" s="27">
        <v>1722649.6837353103</v>
      </c>
      <c r="P138" s="27">
        <v>0</v>
      </c>
      <c r="Q138" s="27">
        <v>0</v>
      </c>
      <c r="R138" s="27">
        <v>0</v>
      </c>
      <c r="S138" s="33">
        <f t="shared" si="2"/>
        <v>1913308.9943801204</v>
      </c>
      <c r="T138" s="49"/>
      <c r="U138" s="49"/>
    </row>
    <row r="139" spans="1:21" x14ac:dyDescent="0.25">
      <c r="A139" s="7">
        <f t="shared" si="3"/>
        <v>125</v>
      </c>
      <c r="B139" s="6" t="s">
        <v>310</v>
      </c>
      <c r="C139" s="6" t="s">
        <v>18</v>
      </c>
      <c r="D139" s="6" t="s">
        <v>246</v>
      </c>
      <c r="E139" s="6" t="s">
        <v>53</v>
      </c>
      <c r="F139" s="40"/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33">
        <v>0</v>
      </c>
      <c r="M139" s="27">
        <v>0</v>
      </c>
      <c r="N139" s="27">
        <v>110306.34999999999</v>
      </c>
      <c r="O139" s="27">
        <v>0</v>
      </c>
      <c r="P139" s="27">
        <v>0</v>
      </c>
      <c r="Q139" s="27">
        <v>0</v>
      </c>
      <c r="R139" s="27">
        <v>0</v>
      </c>
      <c r="S139" s="33">
        <f t="shared" si="2"/>
        <v>110306.34999999999</v>
      </c>
      <c r="T139" s="49"/>
      <c r="U139" s="49"/>
    </row>
    <row r="140" spans="1:21" x14ac:dyDescent="0.25">
      <c r="A140" s="7">
        <f>IF(B140=0,,A139+1)</f>
        <v>126</v>
      </c>
      <c r="B140" s="6" t="s">
        <v>311</v>
      </c>
      <c r="C140" s="6" t="s">
        <v>14</v>
      </c>
      <c r="D140" s="6" t="s">
        <v>246</v>
      </c>
      <c r="E140" s="6" t="s">
        <v>54</v>
      </c>
      <c r="F140" s="40"/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33">
        <v>0</v>
      </c>
      <c r="M140" s="27">
        <v>22513.099999999977</v>
      </c>
      <c r="N140" s="27">
        <v>-22513.099999999977</v>
      </c>
      <c r="O140" s="27">
        <v>0</v>
      </c>
      <c r="P140" s="27">
        <v>0</v>
      </c>
      <c r="Q140" s="27">
        <v>0</v>
      </c>
      <c r="R140" s="27">
        <v>0</v>
      </c>
      <c r="S140" s="33">
        <f t="shared" si="2"/>
        <v>-22513.099999999977</v>
      </c>
      <c r="T140" s="49"/>
      <c r="U140" s="49"/>
    </row>
    <row r="141" spans="1:21" x14ac:dyDescent="0.25">
      <c r="A141" s="7">
        <f t="shared" si="3"/>
        <v>127</v>
      </c>
      <c r="B141" s="6" t="s">
        <v>192</v>
      </c>
      <c r="C141" s="6" t="s">
        <v>15</v>
      </c>
      <c r="D141" s="6" t="s">
        <v>246</v>
      </c>
      <c r="E141" s="6" t="s">
        <v>54</v>
      </c>
      <c r="F141" s="40"/>
      <c r="G141" s="27">
        <v>3203.9</v>
      </c>
      <c r="H141" s="27">
        <v>5158.9600000000009</v>
      </c>
      <c r="I141" s="27">
        <v>0</v>
      </c>
      <c r="J141" s="27">
        <v>0</v>
      </c>
      <c r="K141" s="27">
        <v>0</v>
      </c>
      <c r="L141" s="33">
        <v>8362.86</v>
      </c>
      <c r="M141" s="27">
        <v>12958.5</v>
      </c>
      <c r="N141" s="27">
        <v>-12958.5</v>
      </c>
      <c r="O141" s="27">
        <v>0</v>
      </c>
      <c r="P141" s="27">
        <v>0</v>
      </c>
      <c r="Q141" s="27">
        <v>0</v>
      </c>
      <c r="R141" s="27">
        <v>0</v>
      </c>
      <c r="S141" s="33">
        <f t="shared" si="2"/>
        <v>-12958.5</v>
      </c>
      <c r="T141" s="49"/>
      <c r="U141" s="49"/>
    </row>
    <row r="142" spans="1:21" x14ac:dyDescent="0.25">
      <c r="A142" s="7">
        <f t="shared" si="3"/>
        <v>128</v>
      </c>
      <c r="B142" s="6" t="s">
        <v>193</v>
      </c>
      <c r="C142" s="6" t="s">
        <v>51</v>
      </c>
      <c r="D142" s="6" t="s">
        <v>246</v>
      </c>
      <c r="E142" s="6" t="s">
        <v>54</v>
      </c>
      <c r="F142" s="40"/>
      <c r="G142" s="27">
        <v>6147.52</v>
      </c>
      <c r="H142" s="27">
        <v>0</v>
      </c>
      <c r="I142" s="27">
        <v>0</v>
      </c>
      <c r="J142" s="27">
        <v>0</v>
      </c>
      <c r="K142" s="27">
        <v>0</v>
      </c>
      <c r="L142" s="33">
        <v>6147.52</v>
      </c>
      <c r="M142" s="27">
        <v>224.46999999999389</v>
      </c>
      <c r="N142" s="27">
        <v>-224.46999999999389</v>
      </c>
      <c r="O142" s="27">
        <v>0</v>
      </c>
      <c r="P142" s="27">
        <v>0</v>
      </c>
      <c r="Q142" s="27">
        <v>0</v>
      </c>
      <c r="R142" s="27">
        <v>0</v>
      </c>
      <c r="S142" s="33">
        <f t="shared" si="2"/>
        <v>-224.46999999999389</v>
      </c>
      <c r="T142" s="49"/>
      <c r="U142" s="49"/>
    </row>
    <row r="143" spans="1:21" x14ac:dyDescent="0.25">
      <c r="A143" s="7">
        <f t="shared" si="3"/>
        <v>129</v>
      </c>
      <c r="B143" s="6" t="s">
        <v>194</v>
      </c>
      <c r="C143" s="6" t="s">
        <v>51</v>
      </c>
      <c r="D143" s="6" t="s">
        <v>246</v>
      </c>
      <c r="E143" s="6" t="s">
        <v>54</v>
      </c>
      <c r="F143" s="40"/>
      <c r="G143" s="27">
        <v>0</v>
      </c>
      <c r="H143" s="27">
        <v>-42.39</v>
      </c>
      <c r="I143" s="27">
        <v>0</v>
      </c>
      <c r="J143" s="27">
        <v>0</v>
      </c>
      <c r="K143" s="27">
        <v>0</v>
      </c>
      <c r="L143" s="33">
        <v>-42.39</v>
      </c>
      <c r="M143" s="27">
        <v>15153.320000000065</v>
      </c>
      <c r="N143" s="27">
        <v>-15153.320000000065</v>
      </c>
      <c r="O143" s="27">
        <v>0</v>
      </c>
      <c r="P143" s="27">
        <v>0</v>
      </c>
      <c r="Q143" s="27">
        <v>0</v>
      </c>
      <c r="R143" s="27">
        <v>0</v>
      </c>
      <c r="S143" s="33">
        <f t="shared" si="2"/>
        <v>-15153.320000000065</v>
      </c>
      <c r="T143" s="49"/>
      <c r="U143" s="49"/>
    </row>
    <row r="144" spans="1:21" x14ac:dyDescent="0.25">
      <c r="A144" s="7">
        <f t="shared" si="3"/>
        <v>130</v>
      </c>
      <c r="B144" s="6" t="s">
        <v>312</v>
      </c>
      <c r="C144" s="6" t="s">
        <v>51</v>
      </c>
      <c r="D144" s="6" t="s">
        <v>246</v>
      </c>
      <c r="E144" s="6" t="s">
        <v>54</v>
      </c>
      <c r="F144" s="40"/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33">
        <v>0</v>
      </c>
      <c r="M144" s="27">
        <v>96840.029999999984</v>
      </c>
      <c r="N144" s="27">
        <v>-96840.029999999984</v>
      </c>
      <c r="O144" s="27">
        <v>0</v>
      </c>
      <c r="P144" s="27">
        <v>0</v>
      </c>
      <c r="Q144" s="27">
        <v>0</v>
      </c>
      <c r="R144" s="27">
        <v>0</v>
      </c>
      <c r="S144" s="33">
        <f t="shared" ref="S144:S156" si="4">SUM(N144:R144)</f>
        <v>-96840.029999999984</v>
      </c>
      <c r="T144" s="49"/>
      <c r="U144" s="49"/>
    </row>
    <row r="145" spans="1:21" x14ac:dyDescent="0.25">
      <c r="A145" s="7">
        <f t="shared" ref="A145:A159" si="5">IF(B145=0,,A144+1)</f>
        <v>131</v>
      </c>
      <c r="B145" s="6" t="s">
        <v>313</v>
      </c>
      <c r="C145" s="6" t="s">
        <v>14</v>
      </c>
      <c r="D145" s="6" t="s">
        <v>246</v>
      </c>
      <c r="E145" s="6" t="s">
        <v>54</v>
      </c>
      <c r="F145" s="40"/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33">
        <v>0</v>
      </c>
      <c r="M145" s="27">
        <v>25899.119999999995</v>
      </c>
      <c r="N145" s="27">
        <v>-25899.119999999995</v>
      </c>
      <c r="O145" s="27">
        <v>0</v>
      </c>
      <c r="P145" s="27">
        <v>0</v>
      </c>
      <c r="Q145" s="27">
        <v>0</v>
      </c>
      <c r="R145" s="27">
        <v>0</v>
      </c>
      <c r="S145" s="33">
        <f t="shared" si="4"/>
        <v>-25899.119999999995</v>
      </c>
      <c r="T145" s="49"/>
      <c r="U145" s="49"/>
    </row>
    <row r="146" spans="1:21" x14ac:dyDescent="0.25">
      <c r="A146" s="7">
        <f t="shared" si="5"/>
        <v>132</v>
      </c>
      <c r="B146" s="6" t="s">
        <v>314</v>
      </c>
      <c r="C146" s="6" t="s">
        <v>15</v>
      </c>
      <c r="D146" s="6" t="s">
        <v>70</v>
      </c>
      <c r="E146" s="6" t="s">
        <v>54</v>
      </c>
      <c r="F146" s="40"/>
      <c r="G146" s="27">
        <v>116664.37</v>
      </c>
      <c r="H146" s="27">
        <v>121805.28</v>
      </c>
      <c r="I146" s="27">
        <v>59020.54</v>
      </c>
      <c r="J146" s="27">
        <v>-2941.24</v>
      </c>
      <c r="K146" s="27">
        <v>0</v>
      </c>
      <c r="L146" s="33">
        <v>294548.95</v>
      </c>
      <c r="M146" s="27">
        <v>411065.64999999991</v>
      </c>
      <c r="N146" s="27">
        <v>-411065.64999999991</v>
      </c>
      <c r="O146" s="27">
        <v>0</v>
      </c>
      <c r="P146" s="27">
        <v>0</v>
      </c>
      <c r="Q146" s="27">
        <v>0</v>
      </c>
      <c r="R146" s="27">
        <v>0</v>
      </c>
      <c r="S146" s="33">
        <f t="shared" si="4"/>
        <v>-411065.64999999991</v>
      </c>
      <c r="T146" s="49"/>
      <c r="U146" s="49"/>
    </row>
    <row r="147" spans="1:21" x14ac:dyDescent="0.25">
      <c r="A147" s="7">
        <f t="shared" si="5"/>
        <v>133</v>
      </c>
      <c r="B147" s="6" t="s">
        <v>315</v>
      </c>
      <c r="C147" s="6" t="s">
        <v>14</v>
      </c>
      <c r="D147" s="6" t="s">
        <v>70</v>
      </c>
      <c r="E147" s="6" t="s">
        <v>54</v>
      </c>
      <c r="F147" s="40"/>
      <c r="G147" s="27">
        <v>51715.09</v>
      </c>
      <c r="H147" s="27">
        <v>38571.050000000003</v>
      </c>
      <c r="I147" s="27">
        <v>5019.9499999999989</v>
      </c>
      <c r="J147" s="27">
        <v>4029.08</v>
      </c>
      <c r="K147" s="27">
        <v>0</v>
      </c>
      <c r="L147" s="33">
        <v>99335.17</v>
      </c>
      <c r="M147" s="27">
        <v>483491.84000000008</v>
      </c>
      <c r="N147" s="27">
        <v>-483491.84000000008</v>
      </c>
      <c r="O147" s="27">
        <v>0</v>
      </c>
      <c r="P147" s="27">
        <v>0</v>
      </c>
      <c r="Q147" s="27">
        <v>0</v>
      </c>
      <c r="R147" s="27">
        <v>0</v>
      </c>
      <c r="S147" s="33">
        <f t="shared" si="4"/>
        <v>-483491.84000000008</v>
      </c>
      <c r="T147" s="49"/>
      <c r="U147" s="49"/>
    </row>
    <row r="148" spans="1:21" x14ac:dyDescent="0.25">
      <c r="A148" s="7">
        <f t="shared" si="5"/>
        <v>134</v>
      </c>
      <c r="B148" s="6" t="s">
        <v>195</v>
      </c>
      <c r="C148" s="6" t="s">
        <v>15</v>
      </c>
      <c r="D148" s="6" t="s">
        <v>246</v>
      </c>
      <c r="E148" s="6" t="s">
        <v>54</v>
      </c>
      <c r="F148" s="40"/>
      <c r="G148" s="27">
        <v>-12591.73</v>
      </c>
      <c r="H148" s="27">
        <v>22820.080000000002</v>
      </c>
      <c r="I148" s="27">
        <v>0</v>
      </c>
      <c r="J148" s="27">
        <v>0</v>
      </c>
      <c r="K148" s="27">
        <v>0</v>
      </c>
      <c r="L148" s="33">
        <v>10228.350000000002</v>
      </c>
      <c r="M148" s="27">
        <v>453916.73</v>
      </c>
      <c r="N148" s="27">
        <v>-453916.73</v>
      </c>
      <c r="O148" s="27">
        <v>0</v>
      </c>
      <c r="P148" s="27">
        <v>0</v>
      </c>
      <c r="Q148" s="27">
        <v>0</v>
      </c>
      <c r="R148" s="27">
        <v>0</v>
      </c>
      <c r="S148" s="33">
        <f t="shared" si="4"/>
        <v>-453916.73</v>
      </c>
      <c r="T148" s="49"/>
      <c r="U148" s="49"/>
    </row>
    <row r="149" spans="1:21" x14ac:dyDescent="0.25">
      <c r="A149" s="7">
        <f t="shared" si="5"/>
        <v>135</v>
      </c>
      <c r="B149" s="6" t="s">
        <v>316</v>
      </c>
      <c r="C149" s="6" t="s">
        <v>15</v>
      </c>
      <c r="D149" s="6" t="s">
        <v>246</v>
      </c>
      <c r="E149" s="6" t="s">
        <v>54</v>
      </c>
      <c r="F149" s="40"/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33">
        <v>0</v>
      </c>
      <c r="M149" s="27">
        <v>35578.82</v>
      </c>
      <c r="N149" s="27">
        <v>-35578.82</v>
      </c>
      <c r="O149" s="27">
        <v>0</v>
      </c>
      <c r="P149" s="27">
        <v>0</v>
      </c>
      <c r="Q149" s="27">
        <v>0</v>
      </c>
      <c r="R149" s="27">
        <v>0</v>
      </c>
      <c r="S149" s="33">
        <f t="shared" si="4"/>
        <v>-35578.82</v>
      </c>
      <c r="T149" s="49"/>
      <c r="U149" s="49"/>
    </row>
    <row r="150" spans="1:21" x14ac:dyDescent="0.25">
      <c r="A150" s="7">
        <f t="shared" si="5"/>
        <v>136</v>
      </c>
      <c r="B150" s="6" t="s">
        <v>317</v>
      </c>
      <c r="C150" s="6" t="s">
        <v>15</v>
      </c>
      <c r="D150" s="6" t="s">
        <v>246</v>
      </c>
      <c r="E150" s="6" t="s">
        <v>54</v>
      </c>
      <c r="F150" s="40"/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33">
        <v>0</v>
      </c>
      <c r="M150" s="27">
        <v>281229.84999999998</v>
      </c>
      <c r="N150" s="27">
        <v>-281229.84999999998</v>
      </c>
      <c r="O150" s="27">
        <v>0</v>
      </c>
      <c r="P150" s="27">
        <v>0</v>
      </c>
      <c r="Q150" s="27">
        <v>0</v>
      </c>
      <c r="R150" s="27">
        <v>0</v>
      </c>
      <c r="S150" s="33">
        <f t="shared" si="4"/>
        <v>-281229.84999999998</v>
      </c>
      <c r="T150" s="49"/>
      <c r="U150" s="49"/>
    </row>
    <row r="151" spans="1:21" x14ac:dyDescent="0.25">
      <c r="A151" s="7">
        <f t="shared" si="5"/>
        <v>137</v>
      </c>
      <c r="B151" s="6" t="s">
        <v>196</v>
      </c>
      <c r="C151" s="6" t="s">
        <v>18</v>
      </c>
      <c r="D151" s="6" t="s">
        <v>246</v>
      </c>
      <c r="E151" s="6" t="s">
        <v>54</v>
      </c>
      <c r="F151" s="40"/>
      <c r="G151" s="27">
        <v>0</v>
      </c>
      <c r="H151" s="27">
        <v>17873</v>
      </c>
      <c r="I151" s="27">
        <v>0</v>
      </c>
      <c r="J151" s="27">
        <v>0</v>
      </c>
      <c r="K151" s="27">
        <v>0</v>
      </c>
      <c r="L151" s="33">
        <v>17873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33">
        <f t="shared" si="4"/>
        <v>0</v>
      </c>
      <c r="T151" s="49"/>
      <c r="U151" s="49"/>
    </row>
    <row r="152" spans="1:21" x14ac:dyDescent="0.25">
      <c r="A152" s="7">
        <f t="shared" si="5"/>
        <v>138</v>
      </c>
      <c r="B152" s="6" t="s">
        <v>213</v>
      </c>
      <c r="C152" s="6" t="s">
        <v>50</v>
      </c>
      <c r="D152" s="6" t="s">
        <v>71</v>
      </c>
      <c r="E152" s="6" t="s">
        <v>54</v>
      </c>
      <c r="F152" s="40"/>
      <c r="G152" s="27">
        <v>29482.73</v>
      </c>
      <c r="H152" s="27">
        <v>11269.500000000004</v>
      </c>
      <c r="I152" s="27">
        <v>0</v>
      </c>
      <c r="J152" s="27">
        <v>0</v>
      </c>
      <c r="K152" s="27">
        <v>0</v>
      </c>
      <c r="L152" s="33">
        <v>40752.230000000003</v>
      </c>
      <c r="M152" s="27">
        <v>426344.52</v>
      </c>
      <c r="N152" s="27">
        <v>-426344.52</v>
      </c>
      <c r="O152" s="27">
        <v>0</v>
      </c>
      <c r="P152" s="27">
        <v>0</v>
      </c>
      <c r="Q152" s="27">
        <v>0</v>
      </c>
      <c r="R152" s="27">
        <v>0</v>
      </c>
      <c r="S152" s="33">
        <f t="shared" si="4"/>
        <v>-426344.52</v>
      </c>
      <c r="T152" s="49"/>
      <c r="U152" s="49"/>
    </row>
    <row r="153" spans="1:21" x14ac:dyDescent="0.25">
      <c r="A153" s="7">
        <f t="shared" si="5"/>
        <v>139</v>
      </c>
      <c r="B153" s="6" t="s">
        <v>197</v>
      </c>
      <c r="C153" s="6" t="s">
        <v>51</v>
      </c>
      <c r="D153" s="6" t="s">
        <v>246</v>
      </c>
      <c r="E153" s="6" t="s">
        <v>54</v>
      </c>
      <c r="F153" s="40"/>
      <c r="G153" s="27">
        <v>109672.54</v>
      </c>
      <c r="H153" s="27">
        <v>0</v>
      </c>
      <c r="I153" s="27">
        <v>0</v>
      </c>
      <c r="J153" s="27">
        <v>0</v>
      </c>
      <c r="K153" s="27">
        <v>0</v>
      </c>
      <c r="L153" s="33">
        <v>109672.54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33">
        <f t="shared" si="4"/>
        <v>0</v>
      </c>
      <c r="T153" s="49"/>
      <c r="U153" s="49"/>
    </row>
    <row r="154" spans="1:21" x14ac:dyDescent="0.25">
      <c r="A154" s="7">
        <f t="shared" si="5"/>
        <v>140</v>
      </c>
      <c r="B154" s="6" t="s">
        <v>137</v>
      </c>
      <c r="C154" s="6" t="s">
        <v>14</v>
      </c>
      <c r="D154" s="6" t="s">
        <v>70</v>
      </c>
      <c r="E154" s="6" t="s">
        <v>54</v>
      </c>
      <c r="F154" s="40"/>
      <c r="G154" s="27">
        <v>0</v>
      </c>
      <c r="H154" s="27">
        <v>0</v>
      </c>
      <c r="I154" s="27">
        <v>6392032.4512848351</v>
      </c>
      <c r="J154" s="27">
        <v>91499230.478861541</v>
      </c>
      <c r="K154" s="27">
        <v>43063099.490152895</v>
      </c>
      <c r="L154" s="33">
        <v>140954362.42029929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33">
        <f t="shared" si="4"/>
        <v>0</v>
      </c>
      <c r="T154" s="49"/>
      <c r="U154" s="49"/>
    </row>
    <row r="155" spans="1:21" x14ac:dyDescent="0.25">
      <c r="A155" s="7">
        <f t="shared" si="5"/>
        <v>141</v>
      </c>
      <c r="B155" s="6" t="s">
        <v>198</v>
      </c>
      <c r="C155" s="6" t="s">
        <v>18</v>
      </c>
      <c r="D155" s="6" t="s">
        <v>246</v>
      </c>
      <c r="E155" s="6" t="s">
        <v>54</v>
      </c>
      <c r="F155" s="40"/>
      <c r="G155" s="27">
        <v>0</v>
      </c>
      <c r="H155" s="27">
        <v>0</v>
      </c>
      <c r="I155" s="27">
        <v>0</v>
      </c>
      <c r="J155" s="27">
        <v>30881</v>
      </c>
      <c r="K155" s="27">
        <v>0</v>
      </c>
      <c r="L155" s="33">
        <v>30881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33">
        <f t="shared" si="4"/>
        <v>0</v>
      </c>
      <c r="T155" s="49"/>
      <c r="U155" s="49"/>
    </row>
    <row r="156" spans="1:21" x14ac:dyDescent="0.25">
      <c r="A156" s="7">
        <f t="shared" si="5"/>
        <v>142</v>
      </c>
      <c r="B156" s="6" t="s">
        <v>199</v>
      </c>
      <c r="C156" s="6" t="s">
        <v>18</v>
      </c>
      <c r="D156" s="6" t="s">
        <v>246</v>
      </c>
      <c r="E156" s="6" t="s">
        <v>54</v>
      </c>
      <c r="F156" s="40"/>
      <c r="G156" s="27">
        <v>0</v>
      </c>
      <c r="H156" s="27">
        <v>0</v>
      </c>
      <c r="I156" s="27">
        <v>0</v>
      </c>
      <c r="J156" s="27">
        <v>190850.4</v>
      </c>
      <c r="K156" s="27">
        <v>0</v>
      </c>
      <c r="L156" s="33">
        <v>190850.4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33">
        <f t="shared" si="4"/>
        <v>0</v>
      </c>
      <c r="T156" s="49"/>
      <c r="U156" s="49"/>
    </row>
    <row r="157" spans="1:21" x14ac:dyDescent="0.25">
      <c r="A157" s="7">
        <f t="shared" si="5"/>
        <v>143</v>
      </c>
      <c r="B157" s="6" t="s">
        <v>214</v>
      </c>
      <c r="C157" s="6" t="s">
        <v>50</v>
      </c>
      <c r="D157" s="6" t="s">
        <v>71</v>
      </c>
      <c r="E157" s="6" t="s">
        <v>54</v>
      </c>
      <c r="F157" s="40"/>
      <c r="G157" s="27">
        <v>0</v>
      </c>
      <c r="H157" s="27">
        <v>0</v>
      </c>
      <c r="I157" s="27">
        <v>0</v>
      </c>
      <c r="J157" s="27">
        <v>2856.8</v>
      </c>
      <c r="K157" s="27">
        <v>0</v>
      </c>
      <c r="L157" s="33">
        <v>2856.8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33">
        <f>SUM(N157:R157)</f>
        <v>0</v>
      </c>
      <c r="T157" s="49"/>
      <c r="U157" s="49"/>
    </row>
    <row r="158" spans="1:21" x14ac:dyDescent="0.25">
      <c r="A158" s="7">
        <f t="shared" si="5"/>
        <v>144</v>
      </c>
      <c r="B158" s="6" t="s">
        <v>215</v>
      </c>
      <c r="C158" s="6" t="s">
        <v>50</v>
      </c>
      <c r="D158" s="6" t="s">
        <v>71</v>
      </c>
      <c r="E158" s="6" t="s">
        <v>54</v>
      </c>
      <c r="F158" s="55"/>
      <c r="G158" s="27">
        <v>0</v>
      </c>
      <c r="H158" s="27">
        <v>0</v>
      </c>
      <c r="I158" s="27">
        <v>0</v>
      </c>
      <c r="J158" s="27">
        <v>23849.55</v>
      </c>
      <c r="K158" s="27">
        <v>0</v>
      </c>
      <c r="L158" s="33">
        <v>23849.55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33">
        <f>SUM(N158:R158)</f>
        <v>0</v>
      </c>
      <c r="T158" s="49"/>
      <c r="U158" s="49"/>
    </row>
    <row r="159" spans="1:21" x14ac:dyDescent="0.25">
      <c r="A159" s="7">
        <f t="shared" si="5"/>
        <v>145</v>
      </c>
      <c r="B159" s="6" t="s">
        <v>216</v>
      </c>
      <c r="C159" s="6" t="s">
        <v>18</v>
      </c>
      <c r="D159" s="6" t="s">
        <v>71</v>
      </c>
      <c r="E159" s="6" t="s">
        <v>54</v>
      </c>
      <c r="F159" s="55"/>
      <c r="G159" s="27">
        <v>242365.2632114446</v>
      </c>
      <c r="H159" s="27">
        <v>340342.97298974404</v>
      </c>
      <c r="I159" s="27">
        <v>308327.88047802</v>
      </c>
      <c r="J159" s="27">
        <v>17522.852509126176</v>
      </c>
      <c r="K159" s="27">
        <v>0</v>
      </c>
      <c r="L159" s="33">
        <v>908558.96918833477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33">
        <f>SUM(N159:R159)</f>
        <v>0</v>
      </c>
      <c r="T159" s="49"/>
      <c r="U159" s="49"/>
    </row>
    <row r="160" spans="1:21" x14ac:dyDescent="0.25">
      <c r="A160" s="7">
        <f t="shared" ref="A160:A206" si="6">IF(B160=0,,A159+1)</f>
        <v>146</v>
      </c>
      <c r="B160" s="6" t="s">
        <v>217</v>
      </c>
      <c r="C160" s="6" t="s">
        <v>18</v>
      </c>
      <c r="D160" s="6" t="s">
        <v>71</v>
      </c>
      <c r="E160" s="6" t="s">
        <v>54</v>
      </c>
      <c r="F160" s="57"/>
      <c r="G160" s="27">
        <v>0</v>
      </c>
      <c r="H160" s="27">
        <v>0</v>
      </c>
      <c r="I160" s="27">
        <v>153669.92468012476</v>
      </c>
      <c r="J160" s="27">
        <v>156678.92036519549</v>
      </c>
      <c r="K160" s="27">
        <v>0</v>
      </c>
      <c r="L160" s="33">
        <v>310348.84504532022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33">
        <f t="shared" ref="S160:S221" si="7">SUM(N160:R160)</f>
        <v>0</v>
      </c>
      <c r="T160" s="49"/>
      <c r="U160" s="49"/>
    </row>
    <row r="161" spans="1:21" x14ac:dyDescent="0.25">
      <c r="A161" s="7">
        <f t="shared" si="6"/>
        <v>147</v>
      </c>
      <c r="B161" s="6" t="s">
        <v>218</v>
      </c>
      <c r="C161" s="6" t="s">
        <v>18</v>
      </c>
      <c r="D161" s="6" t="s">
        <v>71</v>
      </c>
      <c r="E161" s="6" t="s">
        <v>54</v>
      </c>
      <c r="F161" s="57"/>
      <c r="G161" s="27">
        <v>0</v>
      </c>
      <c r="H161" s="27">
        <v>0</v>
      </c>
      <c r="I161" s="27">
        <v>44725.166717266788</v>
      </c>
      <c r="J161" s="27">
        <v>22022.8998043436</v>
      </c>
      <c r="K161" s="27">
        <v>0</v>
      </c>
      <c r="L161" s="33">
        <v>66748.066521610395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33">
        <f t="shared" si="7"/>
        <v>0</v>
      </c>
      <c r="T161" s="49"/>
      <c r="U161" s="49"/>
    </row>
    <row r="162" spans="1:21" x14ac:dyDescent="0.25">
      <c r="A162" s="7">
        <f t="shared" si="6"/>
        <v>148</v>
      </c>
      <c r="B162" s="6" t="s">
        <v>219</v>
      </c>
      <c r="C162" s="6" t="s">
        <v>18</v>
      </c>
      <c r="D162" s="6" t="s">
        <v>71</v>
      </c>
      <c r="E162" s="6" t="s">
        <v>54</v>
      </c>
      <c r="F162" s="57"/>
      <c r="G162" s="27">
        <v>0</v>
      </c>
      <c r="H162" s="27">
        <v>0</v>
      </c>
      <c r="I162" s="27">
        <v>0</v>
      </c>
      <c r="J162" s="27">
        <v>458.34437409184051</v>
      </c>
      <c r="K162" s="27">
        <v>0</v>
      </c>
      <c r="L162" s="33">
        <v>458.34437409184051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33">
        <f t="shared" si="7"/>
        <v>0</v>
      </c>
      <c r="T162" s="49"/>
      <c r="U162" s="49"/>
    </row>
    <row r="163" spans="1:21" x14ac:dyDescent="0.25">
      <c r="A163" s="7">
        <f t="shared" si="6"/>
        <v>149</v>
      </c>
      <c r="B163" s="6" t="s">
        <v>220</v>
      </c>
      <c r="C163" s="6" t="s">
        <v>18</v>
      </c>
      <c r="D163" s="6" t="s">
        <v>71</v>
      </c>
      <c r="E163" s="6" t="s">
        <v>54</v>
      </c>
      <c r="F163" s="57"/>
      <c r="G163" s="27">
        <v>0</v>
      </c>
      <c r="H163" s="27">
        <v>0</v>
      </c>
      <c r="I163" s="27">
        <v>0</v>
      </c>
      <c r="J163" s="27">
        <v>67569.954976391164</v>
      </c>
      <c r="K163" s="27">
        <v>0</v>
      </c>
      <c r="L163" s="33">
        <v>67569.954976391164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33">
        <f t="shared" si="7"/>
        <v>0</v>
      </c>
      <c r="T163" s="49"/>
      <c r="U163" s="49"/>
    </row>
    <row r="164" spans="1:21" x14ac:dyDescent="0.25">
      <c r="A164" s="7">
        <f t="shared" si="6"/>
        <v>150</v>
      </c>
      <c r="B164" s="6" t="s">
        <v>221</v>
      </c>
      <c r="C164" s="6" t="s">
        <v>18</v>
      </c>
      <c r="D164" s="6" t="s">
        <v>71</v>
      </c>
      <c r="E164" s="6" t="s">
        <v>54</v>
      </c>
      <c r="F164" s="57"/>
      <c r="G164" s="27">
        <v>0</v>
      </c>
      <c r="H164" s="27">
        <v>0</v>
      </c>
      <c r="I164" s="27">
        <v>0</v>
      </c>
      <c r="J164" s="27">
        <v>111589.81948692139</v>
      </c>
      <c r="K164" s="27">
        <v>0</v>
      </c>
      <c r="L164" s="33">
        <v>111589.81948692139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33">
        <f t="shared" si="7"/>
        <v>0</v>
      </c>
      <c r="T164" s="49"/>
      <c r="U164" s="49"/>
    </row>
    <row r="165" spans="1:21" x14ac:dyDescent="0.25">
      <c r="A165" s="7">
        <f t="shared" si="6"/>
        <v>151</v>
      </c>
      <c r="B165" s="6" t="s">
        <v>222</v>
      </c>
      <c r="C165" s="6" t="s">
        <v>18</v>
      </c>
      <c r="D165" s="6" t="s">
        <v>71</v>
      </c>
      <c r="E165" s="6" t="s">
        <v>54</v>
      </c>
      <c r="F165" s="57"/>
      <c r="G165" s="27">
        <v>0</v>
      </c>
      <c r="H165" s="27">
        <v>0</v>
      </c>
      <c r="I165" s="27">
        <v>303211.38191</v>
      </c>
      <c r="J165" s="27">
        <v>3462.8799999999997</v>
      </c>
      <c r="K165" s="27">
        <v>0</v>
      </c>
      <c r="L165" s="33">
        <v>306674.26191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33">
        <f t="shared" si="7"/>
        <v>0</v>
      </c>
      <c r="T165" s="49"/>
      <c r="U165" s="49"/>
    </row>
    <row r="166" spans="1:21" x14ac:dyDescent="0.25">
      <c r="A166" s="7">
        <f t="shared" si="6"/>
        <v>152</v>
      </c>
      <c r="B166" s="6" t="s">
        <v>223</v>
      </c>
      <c r="C166" s="6" t="s">
        <v>18</v>
      </c>
      <c r="D166" s="6" t="s">
        <v>71</v>
      </c>
      <c r="E166" s="6" t="s">
        <v>54</v>
      </c>
      <c r="F166" s="57"/>
      <c r="G166" s="27">
        <v>65362.018908852959</v>
      </c>
      <c r="H166" s="27">
        <v>895833.23438823572</v>
      </c>
      <c r="I166" s="27">
        <v>79250.174489848083</v>
      </c>
      <c r="J166" s="27">
        <v>0</v>
      </c>
      <c r="K166" s="27">
        <v>0</v>
      </c>
      <c r="L166" s="33">
        <v>1040445.4277869368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33">
        <f t="shared" si="7"/>
        <v>0</v>
      </c>
      <c r="T166" s="49"/>
      <c r="U166" s="49"/>
    </row>
    <row r="167" spans="1:21" x14ac:dyDescent="0.25">
      <c r="A167" s="7">
        <f>IF(B167=0,,A166+1)</f>
        <v>153</v>
      </c>
      <c r="B167" s="6" t="s">
        <v>224</v>
      </c>
      <c r="C167" s="6" t="s">
        <v>18</v>
      </c>
      <c r="D167" s="6" t="s">
        <v>71</v>
      </c>
      <c r="E167" s="6" t="s">
        <v>54</v>
      </c>
      <c r="F167" s="57"/>
      <c r="G167" s="27">
        <v>806330.32735472836</v>
      </c>
      <c r="H167" s="27">
        <v>1986550.9701373517</v>
      </c>
      <c r="I167" s="27">
        <v>2564771.5454456266</v>
      </c>
      <c r="J167" s="27">
        <v>1771.8758814397704</v>
      </c>
      <c r="K167" s="27">
        <v>0</v>
      </c>
      <c r="L167" s="33">
        <v>5359424.718819146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33">
        <f t="shared" si="7"/>
        <v>0</v>
      </c>
      <c r="T167" s="49"/>
      <c r="U167" s="49"/>
    </row>
    <row r="168" spans="1:21" x14ac:dyDescent="0.25">
      <c r="A168" s="7">
        <f t="shared" si="6"/>
        <v>154</v>
      </c>
      <c r="B168" s="6" t="s">
        <v>225</v>
      </c>
      <c r="C168" s="6" t="s">
        <v>18</v>
      </c>
      <c r="D168" s="6" t="s">
        <v>71</v>
      </c>
      <c r="E168" s="6" t="s">
        <v>54</v>
      </c>
      <c r="F168" s="57"/>
      <c r="G168" s="27">
        <v>0</v>
      </c>
      <c r="H168" s="27">
        <v>0</v>
      </c>
      <c r="I168" s="27">
        <v>104729.08412195355</v>
      </c>
      <c r="J168" s="27">
        <v>325950.51318549167</v>
      </c>
      <c r="K168" s="27">
        <v>-5.1116942660883069E-2</v>
      </c>
      <c r="L168" s="33">
        <v>430679.54619050259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33">
        <f t="shared" si="7"/>
        <v>0</v>
      </c>
      <c r="T168" s="49"/>
      <c r="U168" s="49"/>
    </row>
    <row r="169" spans="1:21" x14ac:dyDescent="0.25">
      <c r="A169" s="7">
        <f t="shared" si="6"/>
        <v>155</v>
      </c>
      <c r="B169" s="6" t="s">
        <v>226</v>
      </c>
      <c r="C169" s="6" t="s">
        <v>18</v>
      </c>
      <c r="D169" s="6" t="s">
        <v>71</v>
      </c>
      <c r="E169" s="6" t="s">
        <v>54</v>
      </c>
      <c r="F169" s="57"/>
      <c r="G169" s="27">
        <v>0</v>
      </c>
      <c r="H169" s="27">
        <v>0</v>
      </c>
      <c r="I169" s="27">
        <v>0</v>
      </c>
      <c r="J169" s="27">
        <v>42640.345464593382</v>
      </c>
      <c r="K169" s="27">
        <v>0</v>
      </c>
      <c r="L169" s="33">
        <v>42640.345464593382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33">
        <f t="shared" si="7"/>
        <v>0</v>
      </c>
      <c r="T169" s="49"/>
      <c r="U169" s="49"/>
    </row>
    <row r="170" spans="1:21" x14ac:dyDescent="0.25">
      <c r="A170" s="7">
        <f t="shared" si="6"/>
        <v>156</v>
      </c>
      <c r="B170" s="6" t="s">
        <v>227</v>
      </c>
      <c r="C170" s="6" t="s">
        <v>18</v>
      </c>
      <c r="D170" s="6" t="s">
        <v>71</v>
      </c>
      <c r="E170" s="6" t="s">
        <v>54</v>
      </c>
      <c r="F170" s="57"/>
      <c r="G170" s="27">
        <v>0</v>
      </c>
      <c r="H170" s="27">
        <v>0</v>
      </c>
      <c r="I170" s="27">
        <v>0</v>
      </c>
      <c r="J170" s="27">
        <v>160167.17376535895</v>
      </c>
      <c r="K170" s="27">
        <v>0</v>
      </c>
      <c r="L170" s="33">
        <v>160167.17376535895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33">
        <f t="shared" si="7"/>
        <v>0</v>
      </c>
      <c r="T170" s="49"/>
      <c r="U170" s="49"/>
    </row>
    <row r="171" spans="1:21" x14ac:dyDescent="0.25">
      <c r="A171" s="7">
        <f t="shared" si="6"/>
        <v>157</v>
      </c>
      <c r="B171" s="6" t="s">
        <v>228</v>
      </c>
      <c r="C171" s="6" t="s">
        <v>18</v>
      </c>
      <c r="D171" s="6" t="s">
        <v>71</v>
      </c>
      <c r="E171" s="6" t="s">
        <v>54</v>
      </c>
      <c r="F171" s="57"/>
      <c r="G171" s="27">
        <v>0</v>
      </c>
      <c r="H171" s="27">
        <v>0</v>
      </c>
      <c r="I171" s="27">
        <v>0</v>
      </c>
      <c r="J171" s="27">
        <v>10956.523552395736</v>
      </c>
      <c r="K171" s="27">
        <v>0</v>
      </c>
      <c r="L171" s="33">
        <v>10956.523552395736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33">
        <f t="shared" si="7"/>
        <v>0</v>
      </c>
      <c r="T171" s="49"/>
      <c r="U171" s="49"/>
    </row>
    <row r="172" spans="1:21" x14ac:dyDescent="0.25">
      <c r="A172" s="7">
        <f t="shared" si="6"/>
        <v>158</v>
      </c>
      <c r="B172" s="6" t="s">
        <v>229</v>
      </c>
      <c r="C172" s="6" t="s">
        <v>18</v>
      </c>
      <c r="D172" s="6" t="s">
        <v>71</v>
      </c>
      <c r="E172" s="6" t="s">
        <v>54</v>
      </c>
      <c r="F172" s="57"/>
      <c r="G172" s="27">
        <v>0</v>
      </c>
      <c r="H172" s="27">
        <v>0</v>
      </c>
      <c r="I172" s="27">
        <v>0</v>
      </c>
      <c r="J172" s="27">
        <v>3457.1067450647274</v>
      </c>
      <c r="K172" s="27">
        <v>0</v>
      </c>
      <c r="L172" s="33">
        <v>3457.1067450647274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33">
        <f t="shared" si="7"/>
        <v>0</v>
      </c>
      <c r="T172" s="49"/>
      <c r="U172" s="49"/>
    </row>
    <row r="173" spans="1:21" x14ac:dyDescent="0.25">
      <c r="A173" s="7">
        <f t="shared" si="6"/>
        <v>159</v>
      </c>
      <c r="B173" s="6" t="s">
        <v>230</v>
      </c>
      <c r="C173" s="6" t="s">
        <v>18</v>
      </c>
      <c r="D173" s="6" t="s">
        <v>71</v>
      </c>
      <c r="E173" s="6" t="s">
        <v>54</v>
      </c>
      <c r="F173" s="57"/>
      <c r="G173" s="27">
        <v>0</v>
      </c>
      <c r="H173" s="27">
        <v>0</v>
      </c>
      <c r="I173" s="27">
        <v>0</v>
      </c>
      <c r="J173" s="27">
        <v>185722.39660841541</v>
      </c>
      <c r="K173" s="27">
        <v>0</v>
      </c>
      <c r="L173" s="33">
        <v>185722.39660841541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33">
        <f t="shared" si="7"/>
        <v>0</v>
      </c>
      <c r="T173" s="49"/>
      <c r="U173" s="49"/>
    </row>
    <row r="174" spans="1:21" x14ac:dyDescent="0.25">
      <c r="A174" s="7">
        <f t="shared" si="6"/>
        <v>160</v>
      </c>
      <c r="B174" s="6" t="s">
        <v>231</v>
      </c>
      <c r="C174" s="6" t="s">
        <v>18</v>
      </c>
      <c r="D174" s="6" t="s">
        <v>71</v>
      </c>
      <c r="E174" s="6" t="s">
        <v>54</v>
      </c>
      <c r="F174" s="57"/>
      <c r="G174" s="27">
        <v>1751.8135323517856</v>
      </c>
      <c r="H174" s="27">
        <v>0</v>
      </c>
      <c r="I174" s="27">
        <v>0</v>
      </c>
      <c r="J174" s="27">
        <v>0</v>
      </c>
      <c r="K174" s="27">
        <v>0</v>
      </c>
      <c r="L174" s="33">
        <v>1751.8135323517856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33">
        <f t="shared" si="7"/>
        <v>0</v>
      </c>
      <c r="T174" s="49"/>
      <c r="U174" s="49"/>
    </row>
    <row r="175" spans="1:21" x14ac:dyDescent="0.25">
      <c r="A175" s="7">
        <f t="shared" si="6"/>
        <v>161</v>
      </c>
      <c r="B175" s="6" t="s">
        <v>232</v>
      </c>
      <c r="C175" s="6" t="s">
        <v>18</v>
      </c>
      <c r="D175" s="6" t="s">
        <v>71</v>
      </c>
      <c r="E175" s="6" t="s">
        <v>54</v>
      </c>
      <c r="F175" s="57"/>
      <c r="G175" s="27">
        <v>0</v>
      </c>
      <c r="H175" s="27">
        <v>22811.977256227234</v>
      </c>
      <c r="I175" s="27">
        <v>27279.57947559754</v>
      </c>
      <c r="J175" s="27">
        <v>28375.380858363464</v>
      </c>
      <c r="K175" s="27">
        <v>0</v>
      </c>
      <c r="L175" s="33">
        <v>78466.937590188245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33">
        <f t="shared" si="7"/>
        <v>0</v>
      </c>
      <c r="T175" s="49"/>
      <c r="U175" s="49"/>
    </row>
    <row r="176" spans="1:21" x14ac:dyDescent="0.25">
      <c r="A176" s="7">
        <f t="shared" si="6"/>
        <v>162</v>
      </c>
      <c r="B176" s="6" t="s">
        <v>233</v>
      </c>
      <c r="C176" s="6" t="s">
        <v>18</v>
      </c>
      <c r="D176" s="6" t="s">
        <v>71</v>
      </c>
      <c r="E176" s="6" t="s">
        <v>54</v>
      </c>
      <c r="F176" s="57"/>
      <c r="G176" s="27">
        <v>5453.1937780163908</v>
      </c>
      <c r="H176" s="27">
        <v>0</v>
      </c>
      <c r="I176" s="27">
        <v>0</v>
      </c>
      <c r="J176" s="27">
        <v>0</v>
      </c>
      <c r="K176" s="27">
        <v>0</v>
      </c>
      <c r="L176" s="33">
        <v>5453.1937780163908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33">
        <f t="shared" si="7"/>
        <v>0</v>
      </c>
      <c r="T176" s="49"/>
      <c r="U176" s="49"/>
    </row>
    <row r="177" spans="1:21" x14ac:dyDescent="0.25">
      <c r="A177" s="7">
        <f t="shared" si="6"/>
        <v>163</v>
      </c>
      <c r="B177" s="6" t="s">
        <v>234</v>
      </c>
      <c r="C177" s="6" t="s">
        <v>18</v>
      </c>
      <c r="D177" s="6" t="s">
        <v>71</v>
      </c>
      <c r="E177" s="6" t="s">
        <v>54</v>
      </c>
      <c r="F177" s="57"/>
      <c r="G177" s="27">
        <v>7605.640606611456</v>
      </c>
      <c r="H177" s="27">
        <v>4061.9410956166503</v>
      </c>
      <c r="I177" s="27">
        <v>0</v>
      </c>
      <c r="J177" s="27">
        <v>0</v>
      </c>
      <c r="K177" s="27">
        <v>0</v>
      </c>
      <c r="L177" s="33">
        <v>11667.581702228106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33">
        <f t="shared" si="7"/>
        <v>0</v>
      </c>
      <c r="T177" s="49"/>
      <c r="U177" s="49"/>
    </row>
    <row r="178" spans="1:21" x14ac:dyDescent="0.25">
      <c r="A178" s="7">
        <f t="shared" si="6"/>
        <v>164</v>
      </c>
      <c r="B178" s="6" t="s">
        <v>235</v>
      </c>
      <c r="C178" s="6" t="s">
        <v>18</v>
      </c>
      <c r="D178" s="6" t="s">
        <v>71</v>
      </c>
      <c r="E178" s="6" t="s">
        <v>54</v>
      </c>
      <c r="F178" s="57"/>
      <c r="G178" s="27">
        <v>33318.381439835313</v>
      </c>
      <c r="H178" s="27">
        <v>2571.9178980898232</v>
      </c>
      <c r="I178" s="27">
        <v>0</v>
      </c>
      <c r="J178" s="27">
        <v>0</v>
      </c>
      <c r="K178" s="27">
        <v>0</v>
      </c>
      <c r="L178" s="33">
        <v>35890.299337925135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33">
        <f t="shared" si="7"/>
        <v>0</v>
      </c>
      <c r="T178" s="49"/>
      <c r="U178" s="49"/>
    </row>
    <row r="179" spans="1:21" x14ac:dyDescent="0.25">
      <c r="A179" s="7">
        <f t="shared" si="6"/>
        <v>165</v>
      </c>
      <c r="B179" s="6" t="s">
        <v>236</v>
      </c>
      <c r="C179" s="6" t="s">
        <v>18</v>
      </c>
      <c r="D179" s="6" t="s">
        <v>71</v>
      </c>
      <c r="E179" s="6" t="s">
        <v>54</v>
      </c>
      <c r="F179" s="57"/>
      <c r="G179" s="27">
        <v>9285.9184238807466</v>
      </c>
      <c r="H179" s="27">
        <v>12608.936474957311</v>
      </c>
      <c r="I179" s="27">
        <v>0</v>
      </c>
      <c r="J179" s="27">
        <v>0</v>
      </c>
      <c r="K179" s="27">
        <v>0</v>
      </c>
      <c r="L179" s="33">
        <v>21894.854898838057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33">
        <f t="shared" si="7"/>
        <v>0</v>
      </c>
      <c r="T179" s="49"/>
      <c r="U179" s="49"/>
    </row>
    <row r="180" spans="1:21" x14ac:dyDescent="0.25">
      <c r="A180" s="7">
        <f t="shared" si="6"/>
        <v>166</v>
      </c>
      <c r="B180" s="6" t="s">
        <v>237</v>
      </c>
      <c r="C180" s="6" t="s">
        <v>18</v>
      </c>
      <c r="D180" s="6" t="s">
        <v>71</v>
      </c>
      <c r="E180" s="6" t="s">
        <v>54</v>
      </c>
      <c r="F180" s="57"/>
      <c r="G180" s="27">
        <v>135912.92647934036</v>
      </c>
      <c r="H180" s="27">
        <v>98899.212200325448</v>
      </c>
      <c r="I180" s="27">
        <v>0</v>
      </c>
      <c r="J180" s="27">
        <v>0</v>
      </c>
      <c r="K180" s="27">
        <v>0</v>
      </c>
      <c r="L180" s="33">
        <v>234812.1386796658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33">
        <f t="shared" si="7"/>
        <v>0</v>
      </c>
      <c r="T180" s="49"/>
      <c r="U180" s="49"/>
    </row>
    <row r="181" spans="1:21" x14ac:dyDescent="0.25">
      <c r="A181" s="7">
        <f t="shared" si="6"/>
        <v>167</v>
      </c>
      <c r="B181" s="6" t="s">
        <v>238</v>
      </c>
      <c r="C181" s="6" t="s">
        <v>18</v>
      </c>
      <c r="D181" s="6" t="s">
        <v>71</v>
      </c>
      <c r="E181" s="6" t="s">
        <v>54</v>
      </c>
      <c r="F181" s="57"/>
      <c r="G181" s="27">
        <v>2637.3632629831268</v>
      </c>
      <c r="H181" s="27">
        <v>0</v>
      </c>
      <c r="I181" s="27">
        <v>0</v>
      </c>
      <c r="J181" s="27">
        <v>0</v>
      </c>
      <c r="K181" s="27">
        <v>0</v>
      </c>
      <c r="L181" s="33">
        <v>2637.3632629831268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33">
        <f t="shared" si="7"/>
        <v>0</v>
      </c>
      <c r="T181" s="49"/>
      <c r="U181" s="49"/>
    </row>
    <row r="182" spans="1:21" x14ac:dyDescent="0.25">
      <c r="A182" s="7">
        <f t="shared" si="6"/>
        <v>168</v>
      </c>
      <c r="B182" s="6" t="s">
        <v>239</v>
      </c>
      <c r="C182" s="6" t="s">
        <v>18</v>
      </c>
      <c r="D182" s="6" t="s">
        <v>71</v>
      </c>
      <c r="E182" s="6" t="s">
        <v>54</v>
      </c>
      <c r="F182" s="57"/>
      <c r="G182" s="27">
        <v>0</v>
      </c>
      <c r="H182" s="27">
        <v>2091.1817613123344</v>
      </c>
      <c r="I182" s="27">
        <v>85100.782629050605</v>
      </c>
      <c r="J182" s="27">
        <v>154249.18346424162</v>
      </c>
      <c r="K182" s="27">
        <v>0</v>
      </c>
      <c r="L182" s="33">
        <v>241441.14785460455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33">
        <f t="shared" si="7"/>
        <v>0</v>
      </c>
      <c r="T182" s="49"/>
      <c r="U182" s="49"/>
    </row>
    <row r="183" spans="1:21" x14ac:dyDescent="0.25">
      <c r="A183" s="7">
        <f t="shared" si="6"/>
        <v>169</v>
      </c>
      <c r="B183" s="6" t="s">
        <v>240</v>
      </c>
      <c r="C183" s="6" t="s">
        <v>18</v>
      </c>
      <c r="D183" s="6" t="s">
        <v>71</v>
      </c>
      <c r="E183" s="6" t="s">
        <v>54</v>
      </c>
      <c r="F183" s="57"/>
      <c r="G183" s="27">
        <v>0</v>
      </c>
      <c r="H183" s="27">
        <v>0</v>
      </c>
      <c r="I183" s="27">
        <v>37193.70622204207</v>
      </c>
      <c r="J183" s="27">
        <v>61169.950185518828</v>
      </c>
      <c r="K183" s="27">
        <v>0</v>
      </c>
      <c r="L183" s="33">
        <v>98363.656407560891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33">
        <f t="shared" si="7"/>
        <v>0</v>
      </c>
      <c r="T183" s="49"/>
      <c r="U183" s="49"/>
    </row>
    <row r="184" spans="1:21" x14ac:dyDescent="0.25">
      <c r="A184" s="7">
        <f t="shared" si="6"/>
        <v>170</v>
      </c>
      <c r="B184" s="6" t="s">
        <v>241</v>
      </c>
      <c r="C184" s="6" t="s">
        <v>18</v>
      </c>
      <c r="D184" s="6" t="s">
        <v>71</v>
      </c>
      <c r="E184" s="6" t="s">
        <v>54</v>
      </c>
      <c r="F184" s="57"/>
      <c r="G184" s="27">
        <v>0</v>
      </c>
      <c r="H184" s="27">
        <v>0</v>
      </c>
      <c r="I184" s="27">
        <v>0</v>
      </c>
      <c r="J184" s="27">
        <v>19777.140300860367</v>
      </c>
      <c r="K184" s="27">
        <v>0</v>
      </c>
      <c r="L184" s="33">
        <v>19777.140300860367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33">
        <f t="shared" si="7"/>
        <v>0</v>
      </c>
      <c r="T184" s="49"/>
      <c r="U184" s="49"/>
    </row>
    <row r="185" spans="1:21" x14ac:dyDescent="0.25">
      <c r="A185" s="7">
        <f t="shared" si="6"/>
        <v>171</v>
      </c>
      <c r="B185" s="6" t="s">
        <v>242</v>
      </c>
      <c r="C185" s="6" t="s">
        <v>18</v>
      </c>
      <c r="D185" s="6" t="s">
        <v>71</v>
      </c>
      <c r="E185" s="6" t="s">
        <v>54</v>
      </c>
      <c r="F185" s="57"/>
      <c r="G185" s="27">
        <v>0</v>
      </c>
      <c r="H185" s="27">
        <v>0</v>
      </c>
      <c r="I185" s="27">
        <v>0</v>
      </c>
      <c r="J185" s="27">
        <v>4246.8421758681179</v>
      </c>
      <c r="K185" s="27">
        <v>0</v>
      </c>
      <c r="L185" s="33">
        <v>4246.8421758681179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33">
        <f t="shared" si="7"/>
        <v>0</v>
      </c>
      <c r="T185" s="49"/>
      <c r="U185" s="49"/>
    </row>
    <row r="186" spans="1:21" x14ac:dyDescent="0.25">
      <c r="A186" s="7">
        <f t="shared" si="6"/>
        <v>172</v>
      </c>
      <c r="B186" s="6" t="s">
        <v>243</v>
      </c>
      <c r="C186" s="6" t="s">
        <v>18</v>
      </c>
      <c r="D186" s="6" t="s">
        <v>71</v>
      </c>
      <c r="E186" s="6" t="s">
        <v>54</v>
      </c>
      <c r="F186" s="57"/>
      <c r="G186" s="27">
        <v>0</v>
      </c>
      <c r="H186" s="27">
        <v>0</v>
      </c>
      <c r="I186" s="27">
        <v>0</v>
      </c>
      <c r="J186" s="27">
        <v>4887.8164925673827</v>
      </c>
      <c r="K186" s="27">
        <v>0</v>
      </c>
      <c r="L186" s="33">
        <v>4887.8164925673827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33">
        <f t="shared" si="7"/>
        <v>0</v>
      </c>
      <c r="T186" s="49"/>
      <c r="U186" s="49"/>
    </row>
    <row r="187" spans="1:21" x14ac:dyDescent="0.25">
      <c r="A187" s="7">
        <f t="shared" si="6"/>
        <v>173</v>
      </c>
      <c r="B187" s="6" t="s">
        <v>244</v>
      </c>
      <c r="C187" s="6" t="s">
        <v>18</v>
      </c>
      <c r="D187" s="6" t="s">
        <v>71</v>
      </c>
      <c r="E187" s="6" t="s">
        <v>54</v>
      </c>
      <c r="F187" s="57"/>
      <c r="G187" s="27">
        <v>0</v>
      </c>
      <c r="H187" s="27">
        <v>0</v>
      </c>
      <c r="I187" s="27">
        <v>0</v>
      </c>
      <c r="J187" s="27">
        <v>295817.78493999992</v>
      </c>
      <c r="K187" s="27">
        <v>0</v>
      </c>
      <c r="L187" s="33">
        <v>295817.78493999992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33">
        <f t="shared" si="7"/>
        <v>0</v>
      </c>
      <c r="T187" s="49"/>
      <c r="U187" s="49"/>
    </row>
    <row r="188" spans="1:21" x14ac:dyDescent="0.25">
      <c r="A188" s="7">
        <f t="shared" si="6"/>
        <v>174</v>
      </c>
      <c r="B188" s="6" t="s">
        <v>318</v>
      </c>
      <c r="C188" s="6" t="s">
        <v>18</v>
      </c>
      <c r="D188" s="6" t="s">
        <v>71</v>
      </c>
      <c r="E188" s="6" t="s">
        <v>54</v>
      </c>
      <c r="F188" s="57"/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33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33">
        <f t="shared" si="7"/>
        <v>0</v>
      </c>
      <c r="T188" s="49"/>
      <c r="U188" s="49"/>
    </row>
    <row r="189" spans="1:21" x14ac:dyDescent="0.25">
      <c r="A189" s="7">
        <f t="shared" si="6"/>
        <v>175</v>
      </c>
      <c r="B189" s="6" t="s">
        <v>251</v>
      </c>
      <c r="C189" s="6" t="s">
        <v>18</v>
      </c>
      <c r="D189" s="6" t="s">
        <v>71</v>
      </c>
      <c r="E189" s="6" t="s">
        <v>54</v>
      </c>
      <c r="F189" s="57"/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33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33">
        <f t="shared" si="7"/>
        <v>0</v>
      </c>
      <c r="T189" s="49"/>
      <c r="U189" s="49"/>
    </row>
    <row r="190" spans="1:21" x14ac:dyDescent="0.25">
      <c r="A190" s="7">
        <f t="shared" si="6"/>
        <v>176</v>
      </c>
      <c r="B190" s="6" t="s">
        <v>319</v>
      </c>
      <c r="C190" s="6" t="s">
        <v>18</v>
      </c>
      <c r="D190" s="6" t="s">
        <v>71</v>
      </c>
      <c r="E190" s="6" t="s">
        <v>54</v>
      </c>
      <c r="F190" s="57"/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33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33">
        <f t="shared" si="7"/>
        <v>0</v>
      </c>
      <c r="T190" s="49"/>
      <c r="U190" s="49"/>
    </row>
    <row r="191" spans="1:21" x14ac:dyDescent="0.25">
      <c r="A191" s="7">
        <f t="shared" si="6"/>
        <v>177</v>
      </c>
      <c r="B191" s="6" t="s">
        <v>320</v>
      </c>
      <c r="C191" s="6" t="s">
        <v>18</v>
      </c>
      <c r="D191" s="6" t="s">
        <v>71</v>
      </c>
      <c r="E191" s="6" t="s">
        <v>54</v>
      </c>
      <c r="F191" s="57"/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33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33">
        <f t="shared" si="7"/>
        <v>0</v>
      </c>
      <c r="T191" s="49"/>
      <c r="U191" s="49"/>
    </row>
    <row r="192" spans="1:21" x14ac:dyDescent="0.25">
      <c r="A192" s="7">
        <f t="shared" si="6"/>
        <v>178</v>
      </c>
      <c r="B192" s="6" t="s">
        <v>321</v>
      </c>
      <c r="C192" s="6" t="s">
        <v>18</v>
      </c>
      <c r="D192" s="6" t="s">
        <v>71</v>
      </c>
      <c r="E192" s="6" t="s">
        <v>54</v>
      </c>
      <c r="F192" s="57"/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33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33">
        <f t="shared" si="7"/>
        <v>0</v>
      </c>
      <c r="T192" s="49"/>
      <c r="U192" s="49"/>
    </row>
    <row r="193" spans="1:28" x14ac:dyDescent="0.25">
      <c r="A193" s="7">
        <f t="shared" si="6"/>
        <v>179</v>
      </c>
      <c r="B193" s="6" t="s">
        <v>322</v>
      </c>
      <c r="C193" s="6" t="s">
        <v>18</v>
      </c>
      <c r="D193" s="6" t="s">
        <v>71</v>
      </c>
      <c r="E193" s="6" t="s">
        <v>54</v>
      </c>
      <c r="F193" s="57"/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33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33">
        <f t="shared" si="7"/>
        <v>0</v>
      </c>
      <c r="T193" s="49"/>
      <c r="U193" s="49"/>
    </row>
    <row r="194" spans="1:28" x14ac:dyDescent="0.25">
      <c r="A194" s="7">
        <f t="shared" si="6"/>
        <v>180</v>
      </c>
      <c r="B194" s="6" t="s">
        <v>245</v>
      </c>
      <c r="C194" s="6" t="s">
        <v>18</v>
      </c>
      <c r="D194" s="6" t="s">
        <v>71</v>
      </c>
      <c r="E194" s="6" t="s">
        <v>54</v>
      </c>
      <c r="F194" s="57"/>
      <c r="G194" s="27">
        <v>0</v>
      </c>
      <c r="H194" s="27">
        <v>-26601</v>
      </c>
      <c r="I194" s="27">
        <v>23200</v>
      </c>
      <c r="J194" s="27">
        <v>-178445</v>
      </c>
      <c r="K194" s="27">
        <v>0</v>
      </c>
      <c r="L194" s="33">
        <v>-181846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33">
        <f t="shared" si="7"/>
        <v>0</v>
      </c>
      <c r="T194" s="49"/>
      <c r="U194" s="49"/>
    </row>
    <row r="195" spans="1:28" x14ac:dyDescent="0.25">
      <c r="A195" s="7">
        <f t="shared" si="6"/>
        <v>181</v>
      </c>
      <c r="B195" s="6" t="s">
        <v>323</v>
      </c>
      <c r="C195" s="6" t="s">
        <v>18</v>
      </c>
      <c r="D195" s="6" t="s">
        <v>71</v>
      </c>
      <c r="E195" s="6" t="s">
        <v>54</v>
      </c>
      <c r="F195" s="57"/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33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33">
        <f t="shared" si="7"/>
        <v>0</v>
      </c>
      <c r="T195" s="49"/>
      <c r="U195" s="49"/>
    </row>
    <row r="196" spans="1:28" x14ac:dyDescent="0.25">
      <c r="A196" s="7">
        <f t="shared" si="6"/>
        <v>182</v>
      </c>
      <c r="B196" s="6" t="s">
        <v>109</v>
      </c>
      <c r="C196" s="6" t="s">
        <v>18</v>
      </c>
      <c r="D196" s="6" t="s">
        <v>71</v>
      </c>
      <c r="E196" s="6" t="s">
        <v>54</v>
      </c>
      <c r="F196" s="57"/>
      <c r="G196" s="27">
        <v>0</v>
      </c>
      <c r="H196" s="27">
        <v>0</v>
      </c>
      <c r="I196" s="27">
        <v>0</v>
      </c>
      <c r="J196" s="27">
        <v>0</v>
      </c>
      <c r="K196" s="27">
        <v>512309.05111694266</v>
      </c>
      <c r="L196" s="33">
        <v>512309.05111694266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33">
        <f t="shared" si="7"/>
        <v>0</v>
      </c>
      <c r="T196" s="49"/>
      <c r="U196" s="49"/>
      <c r="W196" s="59"/>
      <c r="X196" s="59"/>
      <c r="Y196" s="59"/>
      <c r="Z196" s="59"/>
      <c r="AA196" s="59"/>
      <c r="AB196" s="59"/>
    </row>
    <row r="197" spans="1:28" x14ac:dyDescent="0.25">
      <c r="A197" s="7">
        <f t="shared" si="6"/>
        <v>183</v>
      </c>
      <c r="B197" s="6" t="s">
        <v>110</v>
      </c>
      <c r="C197" s="6" t="s">
        <v>18</v>
      </c>
      <c r="D197" s="6" t="s">
        <v>71</v>
      </c>
      <c r="E197" s="6" t="s">
        <v>54</v>
      </c>
      <c r="F197" s="71"/>
      <c r="G197" s="27">
        <v>0</v>
      </c>
      <c r="H197" s="27">
        <v>0</v>
      </c>
      <c r="I197" s="27">
        <v>0</v>
      </c>
      <c r="J197" s="27">
        <v>0</v>
      </c>
      <c r="K197" s="27">
        <v>366376.23428488505</v>
      </c>
      <c r="L197" s="33">
        <v>366376.23428488505</v>
      </c>
      <c r="M197" s="27">
        <v>0</v>
      </c>
      <c r="N197" s="27">
        <v>0</v>
      </c>
      <c r="O197" s="27">
        <v>0</v>
      </c>
      <c r="P197" s="27">
        <v>0</v>
      </c>
      <c r="Q197" s="27">
        <v>0</v>
      </c>
      <c r="R197" s="27">
        <v>0</v>
      </c>
      <c r="S197" s="33">
        <f t="shared" si="7"/>
        <v>0</v>
      </c>
      <c r="T197" s="49"/>
      <c r="U197" s="49"/>
      <c r="W197" s="59"/>
      <c r="X197" s="59"/>
      <c r="Y197" s="59"/>
      <c r="Z197" s="59"/>
      <c r="AA197" s="59"/>
      <c r="AB197" s="59"/>
    </row>
    <row r="198" spans="1:28" x14ac:dyDescent="0.25">
      <c r="A198" s="7">
        <f t="shared" si="6"/>
        <v>184</v>
      </c>
      <c r="B198" s="6" t="s">
        <v>248</v>
      </c>
      <c r="C198" s="6" t="s">
        <v>18</v>
      </c>
      <c r="D198" s="6" t="s">
        <v>71</v>
      </c>
      <c r="E198" s="6" t="s">
        <v>54</v>
      </c>
      <c r="F198" s="71"/>
      <c r="G198" s="27">
        <v>0</v>
      </c>
      <c r="H198" s="27">
        <v>0</v>
      </c>
      <c r="I198" s="27">
        <v>0</v>
      </c>
      <c r="J198" s="27">
        <v>0</v>
      </c>
      <c r="K198" s="27">
        <v>135526.47026602965</v>
      </c>
      <c r="L198" s="33">
        <v>135526.47026602965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33">
        <f t="shared" si="7"/>
        <v>0</v>
      </c>
      <c r="T198" s="49"/>
      <c r="U198" s="49"/>
      <c r="W198" s="59"/>
      <c r="X198" s="59"/>
      <c r="Y198" s="59"/>
      <c r="Z198" s="59"/>
      <c r="AA198" s="59"/>
      <c r="AB198" s="59"/>
    </row>
    <row r="199" spans="1:28" x14ac:dyDescent="0.25">
      <c r="A199" s="7">
        <f t="shared" si="6"/>
        <v>185</v>
      </c>
      <c r="B199" s="6" t="s">
        <v>108</v>
      </c>
      <c r="C199" s="6" t="s">
        <v>18</v>
      </c>
      <c r="D199" s="6" t="s">
        <v>71</v>
      </c>
      <c r="E199" s="6" t="s">
        <v>54</v>
      </c>
      <c r="F199" s="71"/>
      <c r="G199" s="27">
        <v>0</v>
      </c>
      <c r="H199" s="27">
        <v>0</v>
      </c>
      <c r="I199" s="27">
        <v>0</v>
      </c>
      <c r="J199" s="27">
        <v>0</v>
      </c>
      <c r="K199" s="27">
        <v>261222.2369554062</v>
      </c>
      <c r="L199" s="33">
        <v>261222.2369554062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33">
        <f t="shared" si="7"/>
        <v>0</v>
      </c>
      <c r="T199" s="49"/>
      <c r="U199" s="49"/>
      <c r="W199" s="59"/>
      <c r="X199" s="59"/>
      <c r="Y199" s="59"/>
      <c r="Z199" s="59"/>
      <c r="AA199" s="59"/>
      <c r="AB199" s="59"/>
    </row>
    <row r="200" spans="1:28" x14ac:dyDescent="0.25">
      <c r="A200" s="7">
        <f t="shared" si="6"/>
        <v>186</v>
      </c>
      <c r="B200" s="6" t="s">
        <v>324</v>
      </c>
      <c r="C200" s="6" t="s">
        <v>18</v>
      </c>
      <c r="D200" s="6" t="s">
        <v>71</v>
      </c>
      <c r="E200" s="6" t="s">
        <v>54</v>
      </c>
      <c r="F200" s="71"/>
      <c r="G200" s="27">
        <v>0</v>
      </c>
      <c r="H200" s="27">
        <v>0</v>
      </c>
      <c r="I200" s="27">
        <v>0</v>
      </c>
      <c r="J200" s="27">
        <v>0</v>
      </c>
      <c r="K200" s="27">
        <v>22027.665041978566</v>
      </c>
      <c r="L200" s="33">
        <v>22027.665041978566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33">
        <f t="shared" si="7"/>
        <v>0</v>
      </c>
      <c r="T200" s="49"/>
      <c r="U200" s="49"/>
      <c r="W200" s="59"/>
      <c r="X200" s="59"/>
      <c r="Y200" s="59"/>
      <c r="Z200" s="59"/>
      <c r="AA200" s="59"/>
      <c r="AB200" s="59"/>
    </row>
    <row r="201" spans="1:28" x14ac:dyDescent="0.25">
      <c r="A201" s="7">
        <f t="shared" si="6"/>
        <v>187</v>
      </c>
      <c r="B201" s="6" t="s">
        <v>106</v>
      </c>
      <c r="C201" s="6" t="s">
        <v>18</v>
      </c>
      <c r="D201" s="6" t="s">
        <v>71</v>
      </c>
      <c r="E201" s="6" t="s">
        <v>54</v>
      </c>
      <c r="F201" s="71"/>
      <c r="G201" s="27">
        <v>0</v>
      </c>
      <c r="H201" s="27">
        <v>0</v>
      </c>
      <c r="I201" s="27">
        <v>0</v>
      </c>
      <c r="J201" s="27">
        <v>0</v>
      </c>
      <c r="K201" s="27">
        <v>27278.7670288831</v>
      </c>
      <c r="L201" s="33">
        <v>27278.7670288831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33">
        <f t="shared" si="7"/>
        <v>0</v>
      </c>
      <c r="T201" s="49"/>
      <c r="U201" s="49"/>
      <c r="W201" s="59"/>
      <c r="X201" s="59"/>
      <c r="Y201" s="59"/>
      <c r="Z201" s="59"/>
      <c r="AA201" s="59"/>
      <c r="AB201" s="59"/>
    </row>
    <row r="202" spans="1:28" x14ac:dyDescent="0.25">
      <c r="A202" s="7">
        <f t="shared" si="6"/>
        <v>188</v>
      </c>
      <c r="B202" s="6" t="s">
        <v>249</v>
      </c>
      <c r="C202" s="6" t="s">
        <v>18</v>
      </c>
      <c r="D202" s="6" t="s">
        <v>71</v>
      </c>
      <c r="E202" s="6" t="s">
        <v>54</v>
      </c>
      <c r="F202" s="71"/>
      <c r="G202" s="27">
        <v>0</v>
      </c>
      <c r="H202" s="27">
        <v>0</v>
      </c>
      <c r="I202" s="27">
        <v>0</v>
      </c>
      <c r="J202" s="27">
        <v>0</v>
      </c>
      <c r="K202" s="27">
        <v>125386.67373859498</v>
      </c>
      <c r="L202" s="33">
        <v>125386.67373859498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33">
        <f t="shared" si="7"/>
        <v>0</v>
      </c>
      <c r="T202" s="49"/>
      <c r="U202" s="49"/>
      <c r="W202" s="59"/>
      <c r="X202" s="59"/>
      <c r="Y202" s="59"/>
      <c r="Z202" s="59"/>
      <c r="AA202" s="59"/>
      <c r="AB202" s="59"/>
    </row>
    <row r="203" spans="1:28" x14ac:dyDescent="0.25">
      <c r="A203" s="7">
        <f t="shared" si="6"/>
        <v>189</v>
      </c>
      <c r="B203" s="6" t="s">
        <v>318</v>
      </c>
      <c r="C203" s="6" t="s">
        <v>18</v>
      </c>
      <c r="D203" s="6" t="s">
        <v>71</v>
      </c>
      <c r="E203" s="6" t="s">
        <v>54</v>
      </c>
      <c r="F203" s="71"/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33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33">
        <f t="shared" si="7"/>
        <v>0</v>
      </c>
      <c r="T203" s="49"/>
      <c r="U203" s="49"/>
      <c r="W203" s="59"/>
      <c r="X203" s="59"/>
      <c r="Y203" s="59"/>
      <c r="Z203" s="59"/>
      <c r="AA203" s="59"/>
      <c r="AB203" s="59"/>
    </row>
    <row r="204" spans="1:28" x14ac:dyDescent="0.25">
      <c r="A204" s="7">
        <f t="shared" si="6"/>
        <v>190</v>
      </c>
      <c r="B204" s="6" t="s">
        <v>250</v>
      </c>
      <c r="C204" s="6" t="s">
        <v>18</v>
      </c>
      <c r="D204" s="6" t="s">
        <v>71</v>
      </c>
      <c r="E204" s="6" t="s">
        <v>54</v>
      </c>
      <c r="F204" s="71"/>
      <c r="G204" s="27">
        <v>0</v>
      </c>
      <c r="H204" s="27">
        <v>0</v>
      </c>
      <c r="I204" s="27">
        <v>0</v>
      </c>
      <c r="J204" s="27">
        <v>0</v>
      </c>
      <c r="K204" s="27">
        <v>48610.668448089869</v>
      </c>
      <c r="L204" s="33">
        <v>48610.668448089869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33">
        <f t="shared" si="7"/>
        <v>0</v>
      </c>
      <c r="T204" s="49"/>
      <c r="U204" s="49"/>
      <c r="W204" s="59"/>
      <c r="X204" s="59"/>
      <c r="Y204" s="59"/>
      <c r="Z204" s="59"/>
      <c r="AA204" s="59"/>
      <c r="AB204" s="59"/>
    </row>
    <row r="205" spans="1:28" x14ac:dyDescent="0.25">
      <c r="A205" s="7">
        <f t="shared" si="6"/>
        <v>191</v>
      </c>
      <c r="B205" s="6" t="s">
        <v>107</v>
      </c>
      <c r="C205" s="6" t="s">
        <v>18</v>
      </c>
      <c r="D205" s="6" t="s">
        <v>71</v>
      </c>
      <c r="E205" s="6" t="s">
        <v>54</v>
      </c>
      <c r="F205" s="71"/>
      <c r="G205" s="27">
        <v>0</v>
      </c>
      <c r="H205" s="27">
        <v>0</v>
      </c>
      <c r="I205" s="27">
        <v>0</v>
      </c>
      <c r="J205" s="27">
        <v>0</v>
      </c>
      <c r="K205" s="27">
        <v>181742.95766744975</v>
      </c>
      <c r="L205" s="33">
        <v>181742.95766744975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33">
        <f t="shared" si="7"/>
        <v>0</v>
      </c>
      <c r="T205" s="49"/>
      <c r="U205" s="49"/>
      <c r="W205" s="59"/>
      <c r="X205" s="59"/>
      <c r="Y205" s="59"/>
      <c r="Z205" s="59"/>
      <c r="AA205" s="59"/>
      <c r="AB205" s="59"/>
    </row>
    <row r="206" spans="1:28" x14ac:dyDescent="0.25">
      <c r="A206" s="7">
        <f t="shared" si="6"/>
        <v>192</v>
      </c>
      <c r="B206" s="6" t="s">
        <v>325</v>
      </c>
      <c r="C206" s="6" t="s">
        <v>18</v>
      </c>
      <c r="D206" s="6" t="s">
        <v>71</v>
      </c>
      <c r="E206" s="6" t="s">
        <v>54</v>
      </c>
      <c r="F206" s="71"/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33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33">
        <f t="shared" si="7"/>
        <v>0</v>
      </c>
      <c r="T206" s="49"/>
      <c r="U206" s="49"/>
      <c r="W206" s="59"/>
      <c r="X206" s="59"/>
      <c r="Y206" s="59"/>
      <c r="Z206" s="59"/>
      <c r="AA206" s="59"/>
      <c r="AB206" s="59"/>
    </row>
    <row r="207" spans="1:28" x14ac:dyDescent="0.25">
      <c r="A207" s="7">
        <f>IF(B207=0,,A206+1)</f>
        <v>193</v>
      </c>
      <c r="B207" s="6" t="s">
        <v>251</v>
      </c>
      <c r="C207" s="6" t="s">
        <v>18</v>
      </c>
      <c r="D207" s="6" t="s">
        <v>71</v>
      </c>
      <c r="E207" s="6" t="s">
        <v>54</v>
      </c>
      <c r="F207" s="71"/>
      <c r="G207" s="27">
        <v>0</v>
      </c>
      <c r="H207" s="27">
        <v>0</v>
      </c>
      <c r="I207" s="27">
        <v>0</v>
      </c>
      <c r="J207" s="27">
        <v>0</v>
      </c>
      <c r="K207" s="27">
        <v>28239.064214932481</v>
      </c>
      <c r="L207" s="33">
        <v>28239.064214932481</v>
      </c>
      <c r="M207" s="6"/>
      <c r="N207" s="6"/>
      <c r="O207" s="6"/>
      <c r="P207" s="6"/>
      <c r="Q207" s="6"/>
      <c r="R207" s="6"/>
      <c r="S207" s="33">
        <f t="shared" si="7"/>
        <v>0</v>
      </c>
    </row>
    <row r="208" spans="1:28" x14ac:dyDescent="0.25">
      <c r="A208" s="7">
        <f>IF(B208=0,,A207+1)</f>
        <v>194</v>
      </c>
      <c r="B208" s="6" t="s">
        <v>252</v>
      </c>
      <c r="C208" s="6" t="s">
        <v>18</v>
      </c>
      <c r="D208" s="6" t="s">
        <v>71</v>
      </c>
      <c r="E208" s="6" t="s">
        <v>54</v>
      </c>
      <c r="F208" s="71"/>
      <c r="G208" s="27">
        <v>0</v>
      </c>
      <c r="H208" s="27">
        <v>0</v>
      </c>
      <c r="I208" s="27">
        <v>0</v>
      </c>
      <c r="J208" s="27">
        <v>0</v>
      </c>
      <c r="K208" s="27">
        <v>124070.70925104001</v>
      </c>
      <c r="L208" s="33">
        <v>124070.70925104001</v>
      </c>
      <c r="M208" s="6"/>
      <c r="N208" s="6"/>
      <c r="O208" s="6"/>
      <c r="P208" s="6"/>
      <c r="Q208" s="6"/>
      <c r="R208" s="6"/>
      <c r="S208" s="33">
        <f t="shared" si="7"/>
        <v>0</v>
      </c>
    </row>
    <row r="209" spans="1:19" x14ac:dyDescent="0.25">
      <c r="A209" s="7">
        <f>IF(B209=0,,A208+1)</f>
        <v>195</v>
      </c>
      <c r="B209" s="6" t="s">
        <v>326</v>
      </c>
      <c r="C209" s="6" t="s">
        <v>18</v>
      </c>
      <c r="D209" s="6" t="s">
        <v>71</v>
      </c>
      <c r="E209" s="6" t="s">
        <v>54</v>
      </c>
      <c r="F209" s="71"/>
      <c r="G209" s="27">
        <v>0</v>
      </c>
      <c r="H209" s="27">
        <v>0</v>
      </c>
      <c r="I209" s="27">
        <v>0</v>
      </c>
      <c r="J209" s="27">
        <v>0</v>
      </c>
      <c r="K209" s="27">
        <v>114937.78426037873</v>
      </c>
      <c r="L209" s="33">
        <v>114937.78426037873</v>
      </c>
      <c r="M209" s="6"/>
      <c r="N209" s="6"/>
      <c r="O209" s="6"/>
      <c r="P209" s="6"/>
      <c r="Q209" s="6"/>
      <c r="R209" s="6"/>
      <c r="S209" s="33">
        <f t="shared" si="7"/>
        <v>0</v>
      </c>
    </row>
    <row r="210" spans="1:19" x14ac:dyDescent="0.25">
      <c r="A210" s="7">
        <f t="shared" ref="A210:A224" si="8">IF(B210=0,,A209+1)</f>
        <v>196</v>
      </c>
      <c r="B210" s="6" t="s">
        <v>320</v>
      </c>
      <c r="C210" s="6" t="s">
        <v>18</v>
      </c>
      <c r="D210" s="6" t="s">
        <v>71</v>
      </c>
      <c r="E210" s="6" t="s">
        <v>54</v>
      </c>
      <c r="F210" s="79"/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33">
        <v>0</v>
      </c>
      <c r="M210" s="6"/>
      <c r="N210" s="6"/>
      <c r="O210" s="6"/>
      <c r="P210" s="6"/>
      <c r="Q210" s="6"/>
      <c r="R210" s="6"/>
      <c r="S210" s="33">
        <f t="shared" si="7"/>
        <v>0</v>
      </c>
    </row>
    <row r="211" spans="1:19" x14ac:dyDescent="0.25">
      <c r="A211" s="7">
        <f t="shared" si="8"/>
        <v>197</v>
      </c>
      <c r="B211" s="6" t="s">
        <v>327</v>
      </c>
      <c r="C211" s="6" t="s">
        <v>18</v>
      </c>
      <c r="D211" s="6" t="s">
        <v>71</v>
      </c>
      <c r="E211" s="6" t="s">
        <v>54</v>
      </c>
      <c r="F211" s="79"/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33">
        <v>0</v>
      </c>
      <c r="M211" s="6"/>
      <c r="N211" s="6"/>
      <c r="O211" s="6"/>
      <c r="P211" s="6"/>
      <c r="Q211" s="6"/>
      <c r="R211" s="6"/>
      <c r="S211" s="33">
        <f t="shared" si="7"/>
        <v>0</v>
      </c>
    </row>
    <row r="212" spans="1:19" x14ac:dyDescent="0.25">
      <c r="A212" s="7">
        <f t="shared" si="8"/>
        <v>198</v>
      </c>
      <c r="B212" s="6" t="s">
        <v>321</v>
      </c>
      <c r="C212" s="6" t="s">
        <v>18</v>
      </c>
      <c r="D212" s="6" t="s">
        <v>71</v>
      </c>
      <c r="E212" s="6" t="s">
        <v>54</v>
      </c>
      <c r="F212" s="79"/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33">
        <v>0</v>
      </c>
      <c r="M212" s="6"/>
      <c r="N212" s="6"/>
      <c r="O212" s="6"/>
      <c r="P212" s="6"/>
      <c r="Q212" s="6"/>
      <c r="R212" s="6"/>
      <c r="S212" s="33">
        <f t="shared" si="7"/>
        <v>0</v>
      </c>
    </row>
    <row r="213" spans="1:19" x14ac:dyDescent="0.25">
      <c r="A213" s="7">
        <f t="shared" si="8"/>
        <v>199</v>
      </c>
      <c r="B213" s="6" t="s">
        <v>328</v>
      </c>
      <c r="C213" s="6" t="s">
        <v>18</v>
      </c>
      <c r="D213" s="6" t="s">
        <v>71</v>
      </c>
      <c r="E213" s="6" t="s">
        <v>54</v>
      </c>
      <c r="F213" s="79"/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33">
        <v>0</v>
      </c>
      <c r="M213" s="6"/>
      <c r="N213" s="6"/>
      <c r="O213" s="6"/>
      <c r="P213" s="6"/>
      <c r="Q213" s="6"/>
      <c r="R213" s="6"/>
      <c r="S213" s="33">
        <f t="shared" si="7"/>
        <v>0</v>
      </c>
    </row>
    <row r="214" spans="1:19" x14ac:dyDescent="0.25">
      <c r="A214" s="7">
        <f t="shared" si="8"/>
        <v>200</v>
      </c>
      <c r="B214" s="6" t="s">
        <v>322</v>
      </c>
      <c r="C214" s="6" t="s">
        <v>18</v>
      </c>
      <c r="D214" s="6" t="s">
        <v>71</v>
      </c>
      <c r="E214" s="6" t="s">
        <v>54</v>
      </c>
      <c r="F214" s="79"/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33">
        <v>0</v>
      </c>
      <c r="M214" s="6"/>
      <c r="N214" s="6"/>
      <c r="O214" s="6"/>
      <c r="P214" s="6"/>
      <c r="Q214" s="6"/>
      <c r="R214" s="6"/>
      <c r="S214" s="33">
        <f t="shared" si="7"/>
        <v>0</v>
      </c>
    </row>
    <row r="215" spans="1:19" x14ac:dyDescent="0.25">
      <c r="A215" s="7">
        <f t="shared" si="8"/>
        <v>201</v>
      </c>
      <c r="B215" s="6" t="s">
        <v>329</v>
      </c>
      <c r="C215" s="6" t="s">
        <v>18</v>
      </c>
      <c r="D215" s="6" t="s">
        <v>71</v>
      </c>
      <c r="E215" s="6" t="s">
        <v>54</v>
      </c>
      <c r="F215" s="79"/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33">
        <v>0</v>
      </c>
      <c r="M215" s="6"/>
      <c r="N215" s="6"/>
      <c r="O215" s="6"/>
      <c r="P215" s="6"/>
      <c r="Q215" s="6"/>
      <c r="R215" s="6"/>
      <c r="S215" s="33">
        <f t="shared" si="7"/>
        <v>0</v>
      </c>
    </row>
    <row r="216" spans="1:19" x14ac:dyDescent="0.25">
      <c r="A216" s="7">
        <f t="shared" si="8"/>
        <v>202</v>
      </c>
      <c r="B216" s="6" t="s">
        <v>330</v>
      </c>
      <c r="C216" s="6" t="s">
        <v>18</v>
      </c>
      <c r="D216" s="6" t="s">
        <v>71</v>
      </c>
      <c r="E216" s="6" t="s">
        <v>54</v>
      </c>
      <c r="F216" s="79"/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33">
        <v>0</v>
      </c>
      <c r="M216" s="6"/>
      <c r="N216" s="6"/>
      <c r="O216" s="6"/>
      <c r="P216" s="6"/>
      <c r="Q216" s="6"/>
      <c r="R216" s="6"/>
      <c r="S216" s="33">
        <f t="shared" si="7"/>
        <v>0</v>
      </c>
    </row>
    <row r="217" spans="1:19" x14ac:dyDescent="0.25">
      <c r="A217" s="7">
        <f t="shared" si="8"/>
        <v>203</v>
      </c>
      <c r="B217" s="6" t="s">
        <v>331</v>
      </c>
      <c r="C217" s="6" t="s">
        <v>18</v>
      </c>
      <c r="D217" s="6" t="s">
        <v>71</v>
      </c>
      <c r="E217" s="6" t="s">
        <v>54</v>
      </c>
      <c r="F217" s="79"/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33">
        <v>0</v>
      </c>
      <c r="M217" s="6"/>
      <c r="N217" s="6"/>
      <c r="O217" s="6"/>
      <c r="P217" s="6"/>
      <c r="Q217" s="6"/>
      <c r="R217" s="6"/>
      <c r="S217" s="33">
        <f t="shared" si="7"/>
        <v>0</v>
      </c>
    </row>
    <row r="218" spans="1:19" x14ac:dyDescent="0.25">
      <c r="A218" s="7">
        <f t="shared" si="8"/>
        <v>204</v>
      </c>
      <c r="B218" s="6" t="s">
        <v>75</v>
      </c>
      <c r="C218" s="6" t="s">
        <v>18</v>
      </c>
      <c r="D218" s="6" t="s">
        <v>71</v>
      </c>
      <c r="E218" s="6" t="s">
        <v>54</v>
      </c>
      <c r="F218" s="79"/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33">
        <v>0</v>
      </c>
      <c r="M218" s="6"/>
      <c r="N218" s="6"/>
      <c r="O218" s="6"/>
      <c r="P218" s="6"/>
      <c r="Q218" s="6"/>
      <c r="R218" s="6"/>
      <c r="S218" s="33">
        <f t="shared" si="7"/>
        <v>0</v>
      </c>
    </row>
    <row r="219" spans="1:19" x14ac:dyDescent="0.25">
      <c r="A219" s="7">
        <f t="shared" si="8"/>
        <v>205</v>
      </c>
      <c r="B219" s="6" t="s">
        <v>76</v>
      </c>
      <c r="C219" s="6" t="s">
        <v>18</v>
      </c>
      <c r="D219" s="6" t="s">
        <v>71</v>
      </c>
      <c r="E219" s="6" t="s">
        <v>54</v>
      </c>
      <c r="F219" s="79"/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33">
        <v>0</v>
      </c>
      <c r="M219" s="6"/>
      <c r="N219" s="6"/>
      <c r="O219" s="6"/>
      <c r="P219" s="6"/>
      <c r="Q219" s="6"/>
      <c r="R219" s="6"/>
      <c r="S219" s="33">
        <f t="shared" si="7"/>
        <v>0</v>
      </c>
    </row>
    <row r="220" spans="1:19" x14ac:dyDescent="0.25">
      <c r="A220" s="7">
        <f t="shared" si="8"/>
        <v>206</v>
      </c>
      <c r="B220" s="6" t="s">
        <v>102</v>
      </c>
      <c r="C220" s="6" t="s">
        <v>18</v>
      </c>
      <c r="D220" s="6" t="s">
        <v>71</v>
      </c>
      <c r="E220" s="6" t="s">
        <v>54</v>
      </c>
      <c r="F220" s="79"/>
      <c r="G220" s="27">
        <v>0</v>
      </c>
      <c r="H220" s="27">
        <v>0</v>
      </c>
      <c r="I220" s="27">
        <v>0</v>
      </c>
      <c r="J220" s="27">
        <v>0</v>
      </c>
      <c r="K220" s="27">
        <v>5057811.8724316359</v>
      </c>
      <c r="L220" s="33">
        <v>5057811.8724316359</v>
      </c>
      <c r="M220" s="6"/>
      <c r="N220" s="6"/>
      <c r="O220" s="6"/>
      <c r="P220" s="6"/>
      <c r="Q220" s="6"/>
      <c r="R220" s="6"/>
      <c r="S220" s="33">
        <f t="shared" si="7"/>
        <v>0</v>
      </c>
    </row>
    <row r="221" spans="1:19" x14ac:dyDescent="0.25">
      <c r="A221" s="7">
        <f t="shared" si="8"/>
        <v>207</v>
      </c>
      <c r="B221" s="95" t="s">
        <v>337</v>
      </c>
      <c r="C221" s="95" t="s">
        <v>18</v>
      </c>
      <c r="D221" s="6" t="s">
        <v>246</v>
      </c>
      <c r="E221" s="6" t="s">
        <v>53</v>
      </c>
      <c r="F221" s="27"/>
      <c r="G221" s="94">
        <v>0</v>
      </c>
      <c r="H221" s="94">
        <v>0</v>
      </c>
      <c r="I221" s="94">
        <v>0</v>
      </c>
      <c r="J221" s="94">
        <v>0</v>
      </c>
      <c r="K221" s="94">
        <v>307369.59999999998</v>
      </c>
      <c r="L221" s="33">
        <v>307369.59999999998</v>
      </c>
      <c r="M221" s="6"/>
      <c r="N221" s="6"/>
      <c r="O221" s="6"/>
      <c r="P221" s="6"/>
      <c r="Q221" s="6"/>
      <c r="R221" s="6"/>
      <c r="S221" s="33">
        <f t="shared" si="7"/>
        <v>0</v>
      </c>
    </row>
    <row r="222" spans="1:19" x14ac:dyDescent="0.25">
      <c r="A222" s="7">
        <f t="shared" si="8"/>
        <v>0</v>
      </c>
    </row>
    <row r="223" spans="1:19" x14ac:dyDescent="0.25">
      <c r="A223" s="7">
        <f t="shared" si="8"/>
        <v>0</v>
      </c>
      <c r="B223" s="6"/>
      <c r="C223" s="6"/>
      <c r="D223" s="6"/>
      <c r="E223" s="6"/>
      <c r="F223" s="71"/>
      <c r="G223" s="27"/>
      <c r="H223" s="27"/>
      <c r="I223" s="27"/>
      <c r="J223" s="27"/>
      <c r="K223" s="33"/>
      <c r="L223" s="33"/>
    </row>
    <row r="224" spans="1:19" x14ac:dyDescent="0.25">
      <c r="A224" s="7">
        <f t="shared" si="8"/>
        <v>0</v>
      </c>
      <c r="B224" s="13"/>
      <c r="C224" s="13"/>
      <c r="D224" s="13"/>
      <c r="G224" s="13"/>
      <c r="H224" s="13"/>
      <c r="I224" s="13"/>
      <c r="J224" s="13"/>
      <c r="K224" s="13"/>
    </row>
    <row r="225" spans="1:11" x14ac:dyDescent="0.25">
      <c r="A225" s="13"/>
      <c r="B225" s="13"/>
      <c r="C225" s="13"/>
      <c r="D225" s="13"/>
      <c r="G225" s="13"/>
      <c r="H225" s="13"/>
      <c r="I225" s="13"/>
      <c r="J225" s="13"/>
      <c r="K225" s="13"/>
    </row>
    <row r="226" spans="1:11" x14ac:dyDescent="0.25">
      <c r="A226" s="13"/>
      <c r="B226" s="13"/>
      <c r="C226" s="13"/>
      <c r="D226" s="13"/>
      <c r="G226" s="13"/>
      <c r="H226" s="13"/>
      <c r="I226" s="13"/>
      <c r="J226" s="13"/>
      <c r="K226" s="13"/>
    </row>
    <row r="227" spans="1:11" x14ac:dyDescent="0.25">
      <c r="A227" s="13"/>
      <c r="B227" s="13"/>
      <c r="C227" s="13"/>
      <c r="D227" s="13"/>
      <c r="G227" s="13"/>
      <c r="H227" s="13"/>
      <c r="I227" s="13"/>
      <c r="J227" s="13"/>
      <c r="K227" s="13"/>
    </row>
    <row r="228" spans="1:11" x14ac:dyDescent="0.25">
      <c r="A228" s="13"/>
      <c r="B228" s="13"/>
      <c r="C228" s="13"/>
      <c r="D228" s="13"/>
      <c r="G228" s="13"/>
      <c r="H228" s="13"/>
      <c r="I228" s="13"/>
      <c r="J228" s="13"/>
      <c r="K228" s="13"/>
    </row>
    <row r="229" spans="1:11" x14ac:dyDescent="0.25">
      <c r="A229" s="13"/>
      <c r="B229" s="13"/>
      <c r="C229" s="13"/>
      <c r="D229" s="13"/>
      <c r="G229" s="13"/>
      <c r="H229" s="13"/>
      <c r="I229" s="13"/>
      <c r="J229" s="13"/>
      <c r="K229" s="13"/>
    </row>
    <row r="230" spans="1:11" x14ac:dyDescent="0.25">
      <c r="A230" s="13"/>
      <c r="B230" s="13"/>
      <c r="C230" s="13"/>
      <c r="D230" s="13"/>
      <c r="G230" s="13"/>
      <c r="H230" s="13"/>
      <c r="I230" s="13"/>
      <c r="J230" s="13"/>
      <c r="K230" s="13"/>
    </row>
    <row r="231" spans="1:11" x14ac:dyDescent="0.25">
      <c r="A231" s="13"/>
      <c r="B231" s="13"/>
      <c r="C231" s="13"/>
      <c r="D231" s="13"/>
      <c r="G231" s="13"/>
      <c r="H231" s="13"/>
      <c r="I231" s="13"/>
      <c r="J231" s="13"/>
      <c r="K231" s="13"/>
    </row>
    <row r="232" spans="1:11" x14ac:dyDescent="0.25">
      <c r="A232" s="13"/>
      <c r="B232" s="13"/>
      <c r="C232" s="13"/>
      <c r="D232" s="13"/>
      <c r="G232" s="13"/>
      <c r="H232" s="13"/>
      <c r="I232" s="13"/>
      <c r="J232" s="13"/>
      <c r="K232" s="13"/>
    </row>
    <row r="233" spans="1:11" x14ac:dyDescent="0.25">
      <c r="A233" s="13"/>
      <c r="B233" s="13"/>
      <c r="C233" s="13"/>
      <c r="D233" s="13"/>
      <c r="G233" s="13"/>
      <c r="H233" s="13"/>
      <c r="I233" s="13"/>
      <c r="J233" s="13"/>
      <c r="K233" s="13"/>
    </row>
    <row r="234" spans="1:11" x14ac:dyDescent="0.25">
      <c r="A234" s="13"/>
      <c r="B234" s="13"/>
      <c r="C234" s="13"/>
      <c r="D234" s="13"/>
      <c r="G234" s="13"/>
      <c r="H234" s="13"/>
      <c r="I234" s="13"/>
      <c r="J234" s="13"/>
      <c r="K234" s="13"/>
    </row>
    <row r="235" spans="1:11" x14ac:dyDescent="0.25">
      <c r="A235" s="13"/>
      <c r="B235" s="13"/>
      <c r="C235" s="13"/>
      <c r="D235" s="13"/>
      <c r="G235" s="13"/>
      <c r="H235" s="13"/>
      <c r="I235" s="13"/>
      <c r="J235" s="13"/>
      <c r="K235" s="13"/>
    </row>
    <row r="236" spans="1:11" x14ac:dyDescent="0.25">
      <c r="A236" s="13"/>
      <c r="B236" s="13"/>
      <c r="C236" s="13"/>
      <c r="D236" s="13"/>
      <c r="G236" s="13"/>
      <c r="H236" s="13"/>
      <c r="I236" s="13"/>
      <c r="J236" s="13"/>
      <c r="K236" s="13"/>
    </row>
    <row r="237" spans="1:11" x14ac:dyDescent="0.25">
      <c r="A237" s="13"/>
      <c r="B237" s="13"/>
      <c r="C237" s="13"/>
      <c r="D237" s="13"/>
      <c r="G237" s="13"/>
      <c r="H237" s="13"/>
      <c r="I237" s="13"/>
      <c r="J237" s="13"/>
      <c r="K237" s="13"/>
    </row>
    <row r="238" spans="1:11" x14ac:dyDescent="0.25">
      <c r="A238" s="13"/>
      <c r="B238" s="13"/>
      <c r="C238" s="13"/>
      <c r="D238" s="13"/>
      <c r="G238" s="13"/>
      <c r="H238" s="13"/>
      <c r="I238" s="13"/>
      <c r="J238" s="13"/>
      <c r="K238" s="13"/>
    </row>
    <row r="239" spans="1:11" x14ac:dyDescent="0.25">
      <c r="A239" s="13"/>
      <c r="B239" s="13"/>
      <c r="C239" s="13"/>
      <c r="D239" s="13"/>
      <c r="G239" s="13"/>
      <c r="H239" s="13"/>
      <c r="I239" s="13"/>
      <c r="J239" s="13"/>
      <c r="K239" s="13"/>
    </row>
    <row r="240" spans="1:11" x14ac:dyDescent="0.25">
      <c r="A240" s="13"/>
      <c r="B240" s="13"/>
      <c r="C240" s="13"/>
      <c r="D240" s="13"/>
      <c r="G240" s="13"/>
      <c r="H240" s="13"/>
      <c r="I240" s="13"/>
      <c r="J240" s="13"/>
      <c r="K240" s="13"/>
    </row>
    <row r="241" spans="1:11" x14ac:dyDescent="0.25">
      <c r="A241" s="13"/>
      <c r="B241" s="13"/>
      <c r="C241" s="13"/>
      <c r="D241" s="13"/>
      <c r="G241" s="13"/>
      <c r="H241" s="13"/>
      <c r="I241" s="13"/>
      <c r="J241" s="13"/>
      <c r="K241" s="13"/>
    </row>
    <row r="242" spans="1:11" x14ac:dyDescent="0.25">
      <c r="A242" s="13"/>
      <c r="B242" s="13"/>
      <c r="C242" s="13"/>
      <c r="D242" s="13"/>
      <c r="G242" s="13"/>
      <c r="H242" s="13"/>
      <c r="I242" s="13"/>
      <c r="J242" s="13"/>
      <c r="K242" s="13"/>
    </row>
    <row r="243" spans="1:11" x14ac:dyDescent="0.25">
      <c r="A243" s="13"/>
      <c r="B243" s="13"/>
      <c r="C243" s="13"/>
      <c r="D243" s="13"/>
      <c r="G243" s="13"/>
      <c r="H243" s="13"/>
      <c r="I243" s="13"/>
      <c r="J243" s="13"/>
      <c r="K243" s="13"/>
    </row>
    <row r="244" spans="1:11" x14ac:dyDescent="0.25">
      <c r="A244" s="13"/>
      <c r="B244" s="13"/>
      <c r="C244" s="13"/>
      <c r="D244" s="13"/>
      <c r="G244" s="13"/>
      <c r="H244" s="13"/>
      <c r="I244" s="13"/>
      <c r="J244" s="13"/>
      <c r="K244" s="13"/>
    </row>
    <row r="245" spans="1:11" x14ac:dyDescent="0.25">
      <c r="A245" s="13"/>
      <c r="B245" s="13"/>
      <c r="C245" s="13"/>
      <c r="D245" s="13"/>
      <c r="G245" s="13"/>
      <c r="H245" s="13"/>
      <c r="I245" s="13"/>
      <c r="J245" s="13"/>
      <c r="K245" s="13"/>
    </row>
    <row r="246" spans="1:11" x14ac:dyDescent="0.25">
      <c r="A246" s="13"/>
      <c r="B246" s="13"/>
      <c r="C246" s="13"/>
      <c r="D246" s="13"/>
      <c r="G246" s="13"/>
      <c r="H246" s="13"/>
      <c r="I246" s="13"/>
      <c r="J246" s="13"/>
      <c r="K246" s="13"/>
    </row>
    <row r="247" spans="1:11" x14ac:dyDescent="0.25">
      <c r="A247" s="13"/>
      <c r="B247" s="13"/>
      <c r="C247" s="13"/>
      <c r="D247" s="13"/>
      <c r="G247" s="13"/>
      <c r="H247" s="13"/>
      <c r="I247" s="13"/>
      <c r="J247" s="13"/>
      <c r="K247" s="13"/>
    </row>
    <row r="248" spans="1:11" x14ac:dyDescent="0.25">
      <c r="A248" s="13"/>
      <c r="B248" s="13"/>
      <c r="C248" s="13"/>
      <c r="D248" s="13"/>
      <c r="G248" s="13"/>
      <c r="H248" s="13"/>
      <c r="I248" s="13"/>
      <c r="J248" s="13"/>
      <c r="K248" s="13"/>
    </row>
    <row r="249" spans="1:11" x14ac:dyDescent="0.25">
      <c r="A249" s="13"/>
      <c r="B249" s="13"/>
      <c r="C249" s="13"/>
      <c r="D249" s="13"/>
      <c r="G249" s="13"/>
      <c r="H249" s="13"/>
      <c r="I249" s="13"/>
      <c r="J249" s="13"/>
      <c r="K249" s="13"/>
    </row>
    <row r="250" spans="1:11" x14ac:dyDescent="0.25">
      <c r="A250" s="13"/>
      <c r="B250" s="13"/>
      <c r="C250" s="13"/>
      <c r="D250" s="13"/>
      <c r="G250" s="13"/>
      <c r="H250" s="13"/>
      <c r="I250" s="13"/>
      <c r="J250" s="13"/>
      <c r="K250" s="13"/>
    </row>
    <row r="251" spans="1:11" x14ac:dyDescent="0.25">
      <c r="A251" s="13"/>
      <c r="B251" s="13"/>
      <c r="C251" s="13"/>
      <c r="D251" s="13"/>
      <c r="G251" s="13"/>
      <c r="H251" s="13"/>
      <c r="I251" s="13"/>
      <c r="J251" s="13"/>
      <c r="K251" s="13"/>
    </row>
    <row r="252" spans="1:11" x14ac:dyDescent="0.25">
      <c r="A252" s="13"/>
      <c r="B252" s="13"/>
      <c r="C252" s="13"/>
      <c r="D252" s="13"/>
      <c r="G252" s="13"/>
      <c r="H252" s="13"/>
      <c r="I252" s="13"/>
      <c r="J252" s="13"/>
      <c r="K252" s="13"/>
    </row>
    <row r="253" spans="1:11" x14ac:dyDescent="0.25">
      <c r="A253" s="13"/>
      <c r="B253" s="13"/>
      <c r="C253" s="13"/>
      <c r="D253" s="13"/>
      <c r="G253" s="13"/>
      <c r="H253" s="13"/>
      <c r="I253" s="13"/>
      <c r="J253" s="13"/>
      <c r="K253" s="13"/>
    </row>
    <row r="254" spans="1:11" x14ac:dyDescent="0.25">
      <c r="A254" s="13"/>
      <c r="B254" s="13"/>
      <c r="C254" s="13"/>
      <c r="D254" s="13"/>
      <c r="G254" s="13"/>
      <c r="H254" s="13"/>
      <c r="I254" s="13"/>
      <c r="J254" s="13"/>
      <c r="K254" s="13"/>
    </row>
    <row r="255" spans="1:11" x14ac:dyDescent="0.25">
      <c r="A255" s="13"/>
      <c r="B255" s="13"/>
      <c r="C255" s="13"/>
      <c r="D255" s="13"/>
      <c r="G255" s="13"/>
      <c r="H255" s="13"/>
      <c r="I255" s="13"/>
      <c r="J255" s="13"/>
      <c r="K255" s="13"/>
    </row>
    <row r="256" spans="1:11" x14ac:dyDescent="0.25">
      <c r="A256" s="13"/>
      <c r="B256" s="13"/>
      <c r="C256" s="13"/>
      <c r="D256" s="13"/>
      <c r="G256" s="13"/>
      <c r="H256" s="13"/>
      <c r="I256" s="13"/>
      <c r="J256" s="13"/>
      <c r="K256" s="13"/>
    </row>
    <row r="257" spans="1:11" x14ac:dyDescent="0.25">
      <c r="A257" s="13"/>
      <c r="B257" s="13"/>
      <c r="C257" s="13"/>
      <c r="D257" s="13"/>
      <c r="G257" s="13"/>
      <c r="H257" s="13"/>
      <c r="I257" s="13"/>
      <c r="J257" s="13"/>
      <c r="K257" s="13"/>
    </row>
    <row r="258" spans="1:11" x14ac:dyDescent="0.25">
      <c r="A258" s="13"/>
      <c r="B258" s="13"/>
      <c r="C258" s="13"/>
      <c r="D258" s="13"/>
      <c r="G258" s="13"/>
      <c r="H258" s="13"/>
      <c r="I258" s="13"/>
      <c r="J258" s="13"/>
      <c r="K258" s="13"/>
    </row>
    <row r="259" spans="1:11" x14ac:dyDescent="0.25">
      <c r="A259" s="13"/>
      <c r="B259" s="13"/>
      <c r="C259" s="13"/>
      <c r="D259" s="13"/>
      <c r="G259" s="13"/>
      <c r="H259" s="13"/>
      <c r="I259" s="13"/>
      <c r="J259" s="13"/>
      <c r="K259" s="13"/>
    </row>
    <row r="260" spans="1:11" x14ac:dyDescent="0.25">
      <c r="A260" s="13"/>
      <c r="B260" s="13"/>
      <c r="C260" s="13"/>
      <c r="D260" s="13"/>
      <c r="G260" s="13"/>
      <c r="H260" s="13"/>
      <c r="I260" s="13"/>
      <c r="J260" s="13"/>
      <c r="K260" s="13"/>
    </row>
    <row r="261" spans="1:11" x14ac:dyDescent="0.25">
      <c r="A261" s="13"/>
      <c r="B261" s="13"/>
      <c r="C261" s="13"/>
      <c r="D261" s="13"/>
      <c r="G261" s="13"/>
      <c r="H261" s="13"/>
      <c r="I261" s="13"/>
      <c r="J261" s="13"/>
      <c r="K261" s="13"/>
    </row>
    <row r="262" spans="1:11" x14ac:dyDescent="0.25">
      <c r="A262" s="13"/>
      <c r="B262" s="13"/>
      <c r="C262" s="13"/>
      <c r="D262" s="13"/>
      <c r="G262" s="13"/>
      <c r="H262" s="13"/>
      <c r="I262" s="13"/>
      <c r="J262" s="13"/>
      <c r="K262" s="13"/>
    </row>
    <row r="263" spans="1:11" x14ac:dyDescent="0.25">
      <c r="A263" s="13"/>
      <c r="B263" s="13"/>
      <c r="C263" s="13"/>
      <c r="D263" s="13"/>
      <c r="G263" s="13"/>
      <c r="H263" s="13"/>
      <c r="I263" s="13"/>
      <c r="J263" s="13"/>
      <c r="K263" s="13"/>
    </row>
    <row r="264" spans="1:11" x14ac:dyDescent="0.25">
      <c r="A264" s="13"/>
      <c r="B264" s="13"/>
      <c r="C264" s="13"/>
      <c r="D264" s="13"/>
      <c r="G264" s="13"/>
      <c r="H264" s="13"/>
      <c r="I264" s="13"/>
      <c r="J264" s="13"/>
      <c r="K264" s="13"/>
    </row>
    <row r="265" spans="1:11" x14ac:dyDescent="0.25">
      <c r="A265" s="13"/>
      <c r="B265" s="13"/>
      <c r="C265" s="13"/>
      <c r="D265" s="13"/>
      <c r="G265" s="13"/>
      <c r="H265" s="13"/>
      <c r="I265" s="13"/>
      <c r="J265" s="13"/>
      <c r="K265" s="13"/>
    </row>
    <row r="266" spans="1:11" x14ac:dyDescent="0.25">
      <c r="A266" s="13"/>
      <c r="B266" s="13"/>
      <c r="C266" s="13"/>
      <c r="D266" s="13"/>
      <c r="G266" s="13"/>
      <c r="H266" s="13"/>
      <c r="I266" s="13"/>
      <c r="J266" s="13"/>
      <c r="K266" s="13"/>
    </row>
    <row r="267" spans="1:11" x14ac:dyDescent="0.25">
      <c r="A267" s="13"/>
      <c r="B267" s="13"/>
      <c r="C267" s="13"/>
      <c r="D267" s="13"/>
      <c r="G267" s="13"/>
      <c r="H267" s="13"/>
      <c r="I267" s="13"/>
      <c r="J267" s="13"/>
      <c r="K267" s="13"/>
    </row>
    <row r="268" spans="1:11" x14ac:dyDescent="0.25">
      <c r="A268" s="13"/>
      <c r="B268" s="13"/>
      <c r="C268" s="13"/>
      <c r="D268" s="13"/>
      <c r="G268" s="13"/>
      <c r="H268" s="13"/>
      <c r="I268" s="13"/>
      <c r="J268" s="13"/>
      <c r="K268" s="13"/>
    </row>
    <row r="269" spans="1:11" x14ac:dyDescent="0.25">
      <c r="A269" s="13"/>
      <c r="B269" s="13"/>
      <c r="C269" s="13"/>
      <c r="D269" s="13"/>
      <c r="G269" s="13"/>
      <c r="H269" s="13"/>
      <c r="I269" s="13"/>
      <c r="J269" s="13"/>
      <c r="K269" s="13"/>
    </row>
    <row r="270" spans="1:11" x14ac:dyDescent="0.25">
      <c r="A270" s="13"/>
      <c r="B270" s="13"/>
      <c r="C270" s="13"/>
      <c r="D270" s="13"/>
      <c r="G270" s="13"/>
      <c r="H270" s="13"/>
      <c r="I270" s="13"/>
      <c r="J270" s="13"/>
      <c r="K270" s="13"/>
    </row>
    <row r="271" spans="1:11" x14ac:dyDescent="0.25">
      <c r="A271" s="13"/>
      <c r="B271" s="13"/>
      <c r="C271" s="13"/>
      <c r="D271" s="13"/>
      <c r="G271" s="13"/>
      <c r="H271" s="13"/>
      <c r="I271" s="13"/>
      <c r="J271" s="13"/>
      <c r="K271" s="13"/>
    </row>
    <row r="272" spans="1:11" x14ac:dyDescent="0.25">
      <c r="A272" s="13"/>
      <c r="B272" s="13"/>
      <c r="C272" s="13"/>
      <c r="D272" s="13"/>
      <c r="G272" s="13"/>
      <c r="H272" s="13"/>
      <c r="I272" s="13"/>
      <c r="J272" s="13"/>
      <c r="K272" s="13"/>
    </row>
    <row r="273" spans="1:11" x14ac:dyDescent="0.25">
      <c r="A273" s="13"/>
      <c r="B273" s="13"/>
      <c r="C273" s="13"/>
      <c r="D273" s="13"/>
      <c r="G273" s="13"/>
      <c r="H273" s="13"/>
      <c r="I273" s="13"/>
      <c r="J273" s="13"/>
      <c r="K273" s="13"/>
    </row>
    <row r="274" spans="1:11" x14ac:dyDescent="0.25">
      <c r="A274" s="13"/>
      <c r="B274" s="13"/>
      <c r="C274" s="13"/>
      <c r="D274" s="13"/>
      <c r="G274" s="13"/>
      <c r="H274" s="13"/>
      <c r="I274" s="13"/>
      <c r="J274" s="13"/>
      <c r="K274" s="13"/>
    </row>
    <row r="275" spans="1:11" x14ac:dyDescent="0.25">
      <c r="A275" s="13"/>
      <c r="B275" s="13"/>
      <c r="C275" s="13"/>
      <c r="D275" s="13"/>
      <c r="G275" s="13"/>
      <c r="H275" s="13"/>
      <c r="I275" s="13"/>
      <c r="J275" s="13"/>
      <c r="K275" s="13"/>
    </row>
    <row r="276" spans="1:11" x14ac:dyDescent="0.25">
      <c r="A276" s="13"/>
      <c r="B276" s="13"/>
      <c r="C276" s="13"/>
      <c r="D276" s="13"/>
      <c r="G276" s="13"/>
      <c r="H276" s="13"/>
      <c r="I276" s="13"/>
      <c r="J276" s="13"/>
      <c r="K276" s="13"/>
    </row>
    <row r="277" spans="1:11" x14ac:dyDescent="0.25">
      <c r="A277" s="13"/>
      <c r="B277" s="13"/>
      <c r="C277" s="13"/>
      <c r="D277" s="13"/>
      <c r="G277" s="13"/>
      <c r="H277" s="13"/>
      <c r="I277" s="13"/>
      <c r="J277" s="13"/>
      <c r="K277" s="13"/>
    </row>
    <row r="278" spans="1:11" x14ac:dyDescent="0.25">
      <c r="A278" s="13"/>
      <c r="B278" s="13"/>
      <c r="C278" s="13"/>
      <c r="D278" s="13"/>
      <c r="G278" s="13"/>
      <c r="H278" s="13"/>
      <c r="I278" s="13"/>
      <c r="J278" s="13"/>
      <c r="K278" s="13"/>
    </row>
    <row r="279" spans="1:11" x14ac:dyDescent="0.25">
      <c r="A279" s="13"/>
      <c r="B279" s="13"/>
      <c r="C279" s="13"/>
      <c r="D279" s="13"/>
      <c r="G279" s="13"/>
      <c r="H279" s="13"/>
      <c r="I279" s="13"/>
      <c r="J279" s="13"/>
      <c r="K279" s="13"/>
    </row>
    <row r="280" spans="1:11" x14ac:dyDescent="0.25">
      <c r="A280" s="13"/>
      <c r="B280" s="13"/>
      <c r="C280" s="13"/>
      <c r="D280" s="13"/>
      <c r="G280" s="13"/>
      <c r="H280" s="13"/>
      <c r="I280" s="13"/>
      <c r="J280" s="13"/>
      <c r="K280" s="13"/>
    </row>
    <row r="281" spans="1:11" x14ac:dyDescent="0.25">
      <c r="A281" s="13"/>
      <c r="B281" s="13"/>
      <c r="C281" s="13"/>
      <c r="D281" s="13"/>
      <c r="G281" s="13"/>
      <c r="H281" s="13"/>
      <c r="I281" s="13"/>
      <c r="J281" s="13"/>
      <c r="K281" s="13"/>
    </row>
    <row r="282" spans="1:11" x14ac:dyDescent="0.25">
      <c r="A282" s="13"/>
      <c r="B282" s="13"/>
      <c r="C282" s="13"/>
      <c r="D282" s="13"/>
      <c r="G282" s="13"/>
      <c r="H282" s="13"/>
      <c r="I282" s="13"/>
      <c r="J282" s="13"/>
      <c r="K282" s="13"/>
    </row>
  </sheetData>
  <autoFilter ref="B14:S224"/>
  <mergeCells count="2">
    <mergeCell ref="F11:L11"/>
    <mergeCell ref="M11:R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5FC8D7"/>
  </sheetPr>
  <dimension ref="A1:W159"/>
  <sheetViews>
    <sheetView zoomScale="70" zoomScaleNormal="70" workbookViewId="0">
      <selection activeCell="B25" sqref="B25"/>
    </sheetView>
  </sheetViews>
  <sheetFormatPr defaultRowHeight="18" x14ac:dyDescent="0.25"/>
  <cols>
    <col min="1" max="1" width="15.36328125" customWidth="1"/>
    <col min="2" max="2" width="96.08984375" bestFit="1" customWidth="1"/>
    <col min="3" max="3" width="18.7265625" style="13" customWidth="1"/>
    <col min="5" max="5" width="20.08984375" style="13" bestFit="1" customWidth="1"/>
    <col min="6" max="6" width="15.453125" style="13" bestFit="1" customWidth="1"/>
    <col min="7" max="7" width="12.26953125" bestFit="1" customWidth="1"/>
    <col min="8" max="8" width="13.36328125" bestFit="1" customWidth="1"/>
    <col min="9" max="9" width="11.6328125" bestFit="1" customWidth="1"/>
    <col min="10" max="11" width="10.6328125" bestFit="1" customWidth="1"/>
    <col min="13" max="13" width="10" customWidth="1"/>
    <col min="18" max="18" width="11.6328125" bestFit="1" customWidth="1"/>
    <col min="19" max="20" width="12.1796875" bestFit="1" customWidth="1"/>
    <col min="21" max="21" width="10.81640625" bestFit="1" customWidth="1"/>
  </cols>
  <sheetData>
    <row r="1" spans="1:23" s="1" customFormat="1" ht="13.5" x14ac:dyDescent="0.25"/>
    <row r="2" spans="1:23" s="1" customFormat="1" ht="13.5" x14ac:dyDescent="0.25"/>
    <row r="3" spans="1:23" s="1" customFormat="1" ht="13.5" x14ac:dyDescent="0.25"/>
    <row r="4" spans="1:23" s="1" customFormat="1" ht="13.5" x14ac:dyDescent="0.25"/>
    <row r="5" spans="1:23" s="1" customFormat="1" ht="13.5" x14ac:dyDescent="0.25"/>
    <row r="6" spans="1:23" s="1" customFormat="1" ht="13.5" x14ac:dyDescent="0.25"/>
    <row r="7" spans="1:23" s="1" customFormat="1" ht="13.5" x14ac:dyDescent="0.25"/>
    <row r="8" spans="1:23" s="1" customFormat="1" ht="13.5" x14ac:dyDescent="0.25"/>
    <row r="9" spans="1:23" s="1" customFormat="1" ht="13.5" x14ac:dyDescent="0.25"/>
    <row r="10" spans="1:23" x14ac:dyDescent="0.25">
      <c r="R10" s="62"/>
      <c r="S10" s="62"/>
      <c r="T10" s="62"/>
      <c r="U10" s="62"/>
    </row>
    <row r="11" spans="1:23" ht="20.25" x14ac:dyDescent="0.3">
      <c r="A11" s="4" t="str">
        <f ca="1">RIGHT(CELL("filename",A1),LEN(CELL("filename",A1))-FIND("]",CELL("filename",A1)))</f>
        <v>3.0 Input│AMP</v>
      </c>
      <c r="R11" s="62"/>
      <c r="S11" s="62"/>
      <c r="T11" s="62"/>
      <c r="U11" s="62"/>
    </row>
    <row r="12" spans="1:23" s="5" customFormat="1" ht="40.5" x14ac:dyDescent="0.3">
      <c r="A12" s="37" t="s">
        <v>10</v>
      </c>
      <c r="B12" s="37" t="s">
        <v>11</v>
      </c>
      <c r="C12" s="37" t="s">
        <v>1</v>
      </c>
      <c r="D12" s="37" t="s">
        <v>26</v>
      </c>
      <c r="E12" s="5" t="s">
        <v>73</v>
      </c>
      <c r="F12" s="37" t="s">
        <v>69</v>
      </c>
      <c r="G12" s="37">
        <f>'3.2 Input│Other'!L23</f>
        <v>2018</v>
      </c>
      <c r="H12" s="37">
        <f>'3.2 Input│Other'!M23</f>
        <v>2019</v>
      </c>
      <c r="I12" s="37">
        <f>'3.2 Input│Other'!N23</f>
        <v>2020</v>
      </c>
      <c r="J12" s="37">
        <f>'3.2 Input│Other'!O23</f>
        <v>2021</v>
      </c>
      <c r="K12" s="37">
        <f>'3.2 Input│Other'!P23</f>
        <v>2022</v>
      </c>
      <c r="L12" s="37" t="s">
        <v>40</v>
      </c>
      <c r="M12" s="37" t="s">
        <v>469</v>
      </c>
      <c r="N12" s="37" t="s">
        <v>470</v>
      </c>
      <c r="O12" s="37" t="s">
        <v>471</v>
      </c>
      <c r="P12" s="37" t="s">
        <v>18</v>
      </c>
      <c r="Q12" s="37" t="s">
        <v>12</v>
      </c>
      <c r="S12" s="62"/>
      <c r="T12" s="62"/>
      <c r="U12" s="62"/>
      <c r="V12" s="62"/>
    </row>
    <row r="13" spans="1:23" x14ac:dyDescent="0.25">
      <c r="A13" s="45">
        <v>1</v>
      </c>
      <c r="B13" s="105" t="s">
        <v>361</v>
      </c>
      <c r="C13" s="44">
        <v>202</v>
      </c>
      <c r="D13" s="44" t="s">
        <v>29</v>
      </c>
      <c r="E13" s="44" t="s">
        <v>15</v>
      </c>
      <c r="F13" s="44" t="s">
        <v>246</v>
      </c>
      <c r="G13" s="27">
        <v>381730.50666666677</v>
      </c>
      <c r="H13" s="27">
        <v>190865.25333333336</v>
      </c>
      <c r="I13" s="27">
        <v>0</v>
      </c>
      <c r="J13" s="27">
        <v>0</v>
      </c>
      <c r="K13" s="27">
        <v>0</v>
      </c>
      <c r="L13" s="47">
        <v>0.23664122137404581</v>
      </c>
      <c r="M13" s="47">
        <v>0.74372363497766736</v>
      </c>
      <c r="N13" s="47">
        <v>0</v>
      </c>
      <c r="O13" s="47">
        <v>1.9635143648286883E-2</v>
      </c>
      <c r="P13" s="47">
        <v>0</v>
      </c>
      <c r="Q13" s="46">
        <f t="shared" ref="Q13:Q55" si="0">SUM(L13:P13)</f>
        <v>1</v>
      </c>
      <c r="R13" s="48" t="str">
        <f>IF(SUM(G13:K13)&gt;0,IF(Q13&lt;&gt;1,"Error","Correct"),IF(Q13&gt;0,"Error","Correct"))</f>
        <v>Correct</v>
      </c>
      <c r="S13" s="48">
        <f>SUM(G13:K13)</f>
        <v>572595.76000000013</v>
      </c>
      <c r="T13" s="62"/>
      <c r="U13" s="62"/>
      <c r="V13" s="62"/>
      <c r="W13" s="13"/>
    </row>
    <row r="14" spans="1:23" x14ac:dyDescent="0.25">
      <c r="A14" s="45">
        <f>IF(B14=0,,A13+1)</f>
        <v>2</v>
      </c>
      <c r="B14" s="105" t="s">
        <v>362</v>
      </c>
      <c r="C14" s="44">
        <v>203</v>
      </c>
      <c r="D14" s="44" t="s">
        <v>29</v>
      </c>
      <c r="E14" s="44" t="s">
        <v>15</v>
      </c>
      <c r="F14" s="44" t="s">
        <v>246</v>
      </c>
      <c r="G14" s="27">
        <v>0</v>
      </c>
      <c r="H14" s="27">
        <v>0</v>
      </c>
      <c r="I14" s="27">
        <v>1045505.7599999999</v>
      </c>
      <c r="J14" s="27">
        <v>0</v>
      </c>
      <c r="K14" s="27">
        <v>0</v>
      </c>
      <c r="L14" s="47">
        <v>0.23664122137404581</v>
      </c>
      <c r="M14" s="47">
        <v>0.48645643042655262</v>
      </c>
      <c r="N14" s="47">
        <v>0</v>
      </c>
      <c r="O14" s="47">
        <v>0.27690234819940157</v>
      </c>
      <c r="P14" s="47">
        <v>0</v>
      </c>
      <c r="Q14" s="46">
        <f t="shared" si="0"/>
        <v>1</v>
      </c>
      <c r="R14" s="48" t="str">
        <f t="shared" ref="R14:R57" si="1">IF(SUM(G14:K14)&gt;0,IF(Q14&lt;&gt;1,"Error","Correct"),IF(Q14&gt;0,"Error","Correct"))</f>
        <v>Correct</v>
      </c>
      <c r="S14" s="48">
        <f t="shared" ref="S14:S77" si="2">SUM(G14:K14)</f>
        <v>1045505.7599999999</v>
      </c>
      <c r="T14" s="62"/>
      <c r="U14" s="62"/>
      <c r="V14" s="62"/>
      <c r="W14" s="13"/>
    </row>
    <row r="15" spans="1:23" x14ac:dyDescent="0.25">
      <c r="A15" s="45">
        <f t="shared" ref="A15:A78" si="3">IF(B15=0,,A14+1)</f>
        <v>3</v>
      </c>
      <c r="B15" s="105" t="s">
        <v>355</v>
      </c>
      <c r="C15" s="44">
        <v>204</v>
      </c>
      <c r="D15" s="44" t="s">
        <v>29</v>
      </c>
      <c r="E15" s="44" t="s">
        <v>15</v>
      </c>
      <c r="F15" s="44" t="s">
        <v>246</v>
      </c>
      <c r="G15" s="27">
        <v>0</v>
      </c>
      <c r="H15" s="27">
        <v>0</v>
      </c>
      <c r="I15" s="27">
        <v>2297362.2833333332</v>
      </c>
      <c r="J15" s="27">
        <v>2297362.2833333332</v>
      </c>
      <c r="K15" s="27">
        <v>2297362.2833333332</v>
      </c>
      <c r="L15" s="47">
        <v>0.25123360858402416</v>
      </c>
      <c r="M15" s="47">
        <v>0.46382207153991395</v>
      </c>
      <c r="N15" s="47">
        <v>0</v>
      </c>
      <c r="O15" s="47">
        <v>0.28494431987606195</v>
      </c>
      <c r="P15" s="47">
        <v>0</v>
      </c>
      <c r="Q15" s="46">
        <f t="shared" si="0"/>
        <v>1</v>
      </c>
      <c r="R15" s="48" t="str">
        <f t="shared" si="1"/>
        <v>Correct</v>
      </c>
      <c r="S15" s="48">
        <f t="shared" si="2"/>
        <v>6892086.8499999996</v>
      </c>
      <c r="T15" s="62"/>
      <c r="U15" s="62"/>
      <c r="V15" s="62"/>
      <c r="W15" s="13"/>
    </row>
    <row r="16" spans="1:23" x14ac:dyDescent="0.25">
      <c r="A16" s="45">
        <f t="shared" si="3"/>
        <v>4</v>
      </c>
      <c r="B16" s="105" t="s">
        <v>363</v>
      </c>
      <c r="C16" s="44">
        <v>205</v>
      </c>
      <c r="D16" s="44" t="s">
        <v>29</v>
      </c>
      <c r="E16" s="44" t="s">
        <v>15</v>
      </c>
      <c r="F16" s="44" t="s">
        <v>246</v>
      </c>
      <c r="G16" s="27">
        <v>0</v>
      </c>
      <c r="H16" s="27">
        <v>330397.71999999997</v>
      </c>
      <c r="I16" s="27">
        <v>330397.71999999997</v>
      </c>
      <c r="J16" s="27">
        <v>330397.71999999997</v>
      </c>
      <c r="K16" s="27">
        <v>0</v>
      </c>
      <c r="L16" s="47">
        <v>0.23664122137404581</v>
      </c>
      <c r="M16" s="47">
        <v>0.29622783111215173</v>
      </c>
      <c r="N16" s="47">
        <v>0</v>
      </c>
      <c r="O16" s="47">
        <v>0.26535392960137055</v>
      </c>
      <c r="P16" s="47">
        <v>0.20177701791243191</v>
      </c>
      <c r="Q16" s="46">
        <f t="shared" si="0"/>
        <v>1</v>
      </c>
      <c r="R16" s="48" t="str">
        <f t="shared" si="1"/>
        <v>Correct</v>
      </c>
      <c r="S16" s="48">
        <f t="shared" si="2"/>
        <v>991193.15999999992</v>
      </c>
      <c r="T16" s="62"/>
      <c r="U16" s="62"/>
      <c r="V16" s="62"/>
      <c r="W16" s="13"/>
    </row>
    <row r="17" spans="1:23" x14ac:dyDescent="0.25">
      <c r="A17" s="45">
        <f t="shared" si="3"/>
        <v>5</v>
      </c>
      <c r="B17" s="105" t="s">
        <v>364</v>
      </c>
      <c r="C17" s="44">
        <v>206</v>
      </c>
      <c r="D17" s="44" t="s">
        <v>29</v>
      </c>
      <c r="E17" s="44" t="s">
        <v>16</v>
      </c>
      <c r="F17" s="44" t="s">
        <v>246</v>
      </c>
      <c r="G17" s="27">
        <v>75569.200000000012</v>
      </c>
      <c r="H17" s="27">
        <v>0</v>
      </c>
      <c r="I17" s="27">
        <v>0</v>
      </c>
      <c r="J17" s="27">
        <v>0</v>
      </c>
      <c r="K17" s="27">
        <v>0</v>
      </c>
      <c r="L17" s="47">
        <v>0.28571428571428575</v>
      </c>
      <c r="M17" s="47">
        <v>0.32828189262292046</v>
      </c>
      <c r="N17" s="47">
        <v>0</v>
      </c>
      <c r="O17" s="47">
        <v>0.33540119519592637</v>
      </c>
      <c r="P17" s="47">
        <v>5.0602626466867459E-2</v>
      </c>
      <c r="Q17" s="46">
        <f t="shared" si="0"/>
        <v>1</v>
      </c>
      <c r="R17" s="48" t="str">
        <f t="shared" si="1"/>
        <v>Correct</v>
      </c>
      <c r="S17" s="48">
        <f t="shared" si="2"/>
        <v>75569.200000000012</v>
      </c>
      <c r="T17" s="62"/>
      <c r="U17" s="62"/>
      <c r="V17" s="62"/>
      <c r="W17" s="13"/>
    </row>
    <row r="18" spans="1:23" x14ac:dyDescent="0.25">
      <c r="A18" s="45">
        <f t="shared" si="3"/>
        <v>6</v>
      </c>
      <c r="B18" s="105" t="s">
        <v>365</v>
      </c>
      <c r="C18" s="44" t="s">
        <v>366</v>
      </c>
      <c r="D18" s="44" t="s">
        <v>29</v>
      </c>
      <c r="E18" s="44" t="s">
        <v>15</v>
      </c>
      <c r="F18" s="44" t="s">
        <v>246</v>
      </c>
      <c r="G18" s="27">
        <v>139391.85999999999</v>
      </c>
      <c r="H18" s="27">
        <v>0</v>
      </c>
      <c r="I18" s="27">
        <v>0</v>
      </c>
      <c r="J18" s="27">
        <v>0</v>
      </c>
      <c r="K18" s="27">
        <v>0</v>
      </c>
      <c r="L18" s="47">
        <v>0.23664122137404583</v>
      </c>
      <c r="M18" s="47">
        <v>0.47609666733767675</v>
      </c>
      <c r="N18" s="47">
        <v>0</v>
      </c>
      <c r="O18" s="47">
        <v>0.28726211128827756</v>
      </c>
      <c r="P18" s="47">
        <v>0</v>
      </c>
      <c r="Q18" s="46">
        <f t="shared" si="0"/>
        <v>1.0000000000000002</v>
      </c>
      <c r="R18" s="48" t="str">
        <f t="shared" si="1"/>
        <v>Correct</v>
      </c>
      <c r="S18" s="48">
        <f t="shared" si="2"/>
        <v>139391.85999999999</v>
      </c>
      <c r="T18" s="62"/>
      <c r="U18" s="62"/>
      <c r="V18" s="62"/>
      <c r="W18" s="13"/>
    </row>
    <row r="19" spans="1:23" x14ac:dyDescent="0.25">
      <c r="A19" s="45">
        <f t="shared" si="3"/>
        <v>7</v>
      </c>
      <c r="B19" s="105" t="s">
        <v>367</v>
      </c>
      <c r="C19" s="44" t="s">
        <v>368</v>
      </c>
      <c r="D19" s="44" t="s">
        <v>29</v>
      </c>
      <c r="E19" s="44" t="s">
        <v>15</v>
      </c>
      <c r="F19" s="44" t="s">
        <v>246</v>
      </c>
      <c r="G19" s="27">
        <v>0</v>
      </c>
      <c r="H19" s="27">
        <v>0</v>
      </c>
      <c r="I19" s="27">
        <v>901953.34000000008</v>
      </c>
      <c r="J19" s="27">
        <v>0</v>
      </c>
      <c r="K19" s="27">
        <v>0</v>
      </c>
      <c r="L19" s="47">
        <v>0.24644217183119474</v>
      </c>
      <c r="M19" s="47">
        <v>0.56579201757820419</v>
      </c>
      <c r="N19" s="47">
        <v>0</v>
      </c>
      <c r="O19" s="47">
        <v>0.18776581059060107</v>
      </c>
      <c r="P19" s="47">
        <v>0</v>
      </c>
      <c r="Q19" s="46">
        <f t="shared" si="0"/>
        <v>1</v>
      </c>
      <c r="R19" s="48" t="str">
        <f t="shared" si="1"/>
        <v>Correct</v>
      </c>
      <c r="S19" s="48">
        <f t="shared" si="2"/>
        <v>901953.34000000008</v>
      </c>
      <c r="T19" s="62"/>
      <c r="U19" s="62"/>
      <c r="V19" s="62"/>
      <c r="W19" s="13"/>
    </row>
    <row r="20" spans="1:23" x14ac:dyDescent="0.25">
      <c r="A20" s="45">
        <f t="shared" si="3"/>
        <v>8</v>
      </c>
      <c r="B20" s="105" t="s">
        <v>369</v>
      </c>
      <c r="C20" s="44" t="s">
        <v>370</v>
      </c>
      <c r="D20" s="44" t="s">
        <v>29</v>
      </c>
      <c r="E20" s="44" t="s">
        <v>15</v>
      </c>
      <c r="F20" s="44" t="s">
        <v>246</v>
      </c>
      <c r="G20" s="27">
        <v>0</v>
      </c>
      <c r="H20" s="27">
        <v>87971.739999999991</v>
      </c>
      <c r="I20" s="27">
        <v>0</v>
      </c>
      <c r="J20" s="27">
        <v>0</v>
      </c>
      <c r="K20" s="27">
        <v>0</v>
      </c>
      <c r="L20" s="47">
        <v>0.23664122137404581</v>
      </c>
      <c r="M20" s="47">
        <v>7.4001037151248793E-3</v>
      </c>
      <c r="N20" s="47">
        <v>0</v>
      </c>
      <c r="O20" s="47">
        <v>0.75595867491082924</v>
      </c>
      <c r="P20" s="47">
        <v>0</v>
      </c>
      <c r="Q20" s="46">
        <f t="shared" si="0"/>
        <v>0.99999999999999989</v>
      </c>
      <c r="R20" s="48" t="str">
        <f t="shared" si="1"/>
        <v>Correct</v>
      </c>
      <c r="S20" s="48">
        <f t="shared" si="2"/>
        <v>87971.739999999991</v>
      </c>
      <c r="T20" s="62"/>
      <c r="U20" s="62"/>
      <c r="V20" s="62"/>
      <c r="W20" s="13"/>
    </row>
    <row r="21" spans="1:23" x14ac:dyDescent="0.25">
      <c r="A21" s="45">
        <f t="shared" si="3"/>
        <v>9</v>
      </c>
      <c r="B21" s="105" t="s">
        <v>371</v>
      </c>
      <c r="C21" s="44">
        <v>208</v>
      </c>
      <c r="D21" s="44" t="s">
        <v>29</v>
      </c>
      <c r="E21" s="44" t="s">
        <v>15</v>
      </c>
      <c r="F21" s="44" t="s">
        <v>246</v>
      </c>
      <c r="G21" s="27">
        <v>93782.9</v>
      </c>
      <c r="H21" s="27">
        <v>0</v>
      </c>
      <c r="I21" s="27">
        <v>0</v>
      </c>
      <c r="J21" s="27">
        <v>0</v>
      </c>
      <c r="K21" s="27">
        <v>0</v>
      </c>
      <c r="L21" s="47">
        <v>0.23664122137404583</v>
      </c>
      <c r="M21" s="47">
        <v>0.27932597520443492</v>
      </c>
      <c r="N21" s="47">
        <v>0</v>
      </c>
      <c r="O21" s="47">
        <v>0.48403280342151933</v>
      </c>
      <c r="P21" s="47">
        <v>0</v>
      </c>
      <c r="Q21" s="46">
        <f t="shared" si="0"/>
        <v>1</v>
      </c>
      <c r="R21" s="48" t="str">
        <f t="shared" si="1"/>
        <v>Correct</v>
      </c>
      <c r="S21" s="48">
        <f t="shared" si="2"/>
        <v>93782.9</v>
      </c>
      <c r="T21" s="62"/>
      <c r="U21" s="62"/>
      <c r="V21" s="62"/>
      <c r="W21" s="13"/>
    </row>
    <row r="22" spans="1:23" x14ac:dyDescent="0.25">
      <c r="A22" s="45">
        <f t="shared" si="3"/>
        <v>10</v>
      </c>
      <c r="B22" s="105" t="s">
        <v>372</v>
      </c>
      <c r="C22" s="44">
        <v>209</v>
      </c>
      <c r="D22" s="44" t="s">
        <v>29</v>
      </c>
      <c r="E22" s="44" t="s">
        <v>15</v>
      </c>
      <c r="F22" s="44" t="s">
        <v>246</v>
      </c>
      <c r="G22" s="27">
        <v>144918.75</v>
      </c>
      <c r="H22" s="27">
        <v>144918.75</v>
      </c>
      <c r="I22" s="27">
        <v>144918.75</v>
      </c>
      <c r="J22" s="27">
        <v>144918.75</v>
      </c>
      <c r="K22" s="27">
        <v>144918.75</v>
      </c>
      <c r="L22" s="47">
        <v>0.23664122137404581</v>
      </c>
      <c r="M22" s="47">
        <v>0</v>
      </c>
      <c r="N22" s="47">
        <v>0</v>
      </c>
      <c r="O22" s="47">
        <v>0.76335877862595425</v>
      </c>
      <c r="P22" s="47">
        <v>0</v>
      </c>
      <c r="Q22" s="46">
        <f t="shared" si="0"/>
        <v>1</v>
      </c>
      <c r="R22" s="48" t="str">
        <f t="shared" si="1"/>
        <v>Correct</v>
      </c>
      <c r="S22" s="48">
        <f t="shared" si="2"/>
        <v>724593.75</v>
      </c>
      <c r="T22" s="62"/>
      <c r="U22" s="62"/>
      <c r="V22" s="62"/>
      <c r="W22" s="13"/>
    </row>
    <row r="23" spans="1:23" x14ac:dyDescent="0.25">
      <c r="A23" s="45">
        <f t="shared" si="3"/>
        <v>11</v>
      </c>
      <c r="B23" s="105" t="s">
        <v>373</v>
      </c>
      <c r="C23" s="44">
        <v>210</v>
      </c>
      <c r="D23" s="44" t="s">
        <v>79</v>
      </c>
      <c r="E23" s="44" t="s">
        <v>50</v>
      </c>
      <c r="F23" s="44" t="s">
        <v>71</v>
      </c>
      <c r="G23" s="27">
        <v>0</v>
      </c>
      <c r="H23" s="27">
        <v>648767</v>
      </c>
      <c r="I23" s="27">
        <v>648767</v>
      </c>
      <c r="J23" s="27">
        <v>648767</v>
      </c>
      <c r="K23" s="27">
        <v>0</v>
      </c>
      <c r="L23" s="47">
        <v>0.2857142857142857</v>
      </c>
      <c r="M23" s="47">
        <v>0</v>
      </c>
      <c r="N23" s="47">
        <v>0</v>
      </c>
      <c r="O23" s="47">
        <v>0.7142857142857143</v>
      </c>
      <c r="P23" s="47">
        <v>0</v>
      </c>
      <c r="Q23" s="46">
        <f t="shared" si="0"/>
        <v>1</v>
      </c>
      <c r="R23" s="48" t="str">
        <f t="shared" si="1"/>
        <v>Correct</v>
      </c>
      <c r="S23" s="48">
        <f t="shared" si="2"/>
        <v>1946301</v>
      </c>
      <c r="T23" s="62"/>
      <c r="U23" s="62"/>
      <c r="V23" s="62"/>
      <c r="W23" s="13"/>
    </row>
    <row r="24" spans="1:23" x14ac:dyDescent="0.25">
      <c r="A24" s="45">
        <f t="shared" si="3"/>
        <v>12</v>
      </c>
      <c r="B24" s="105" t="s">
        <v>374</v>
      </c>
      <c r="C24" s="44">
        <v>211</v>
      </c>
      <c r="D24" s="44" t="s">
        <v>29</v>
      </c>
      <c r="E24" s="44" t="s">
        <v>15</v>
      </c>
      <c r="F24" s="44" t="s">
        <v>246</v>
      </c>
      <c r="G24" s="27">
        <v>0</v>
      </c>
      <c r="H24" s="27">
        <v>0</v>
      </c>
      <c r="I24" s="27">
        <v>0</v>
      </c>
      <c r="J24" s="27">
        <v>1656341.4000000001</v>
      </c>
      <c r="K24" s="27">
        <v>0</v>
      </c>
      <c r="L24" s="47">
        <v>0.28571428571428575</v>
      </c>
      <c r="M24" s="47">
        <v>0.34021548939125718</v>
      </c>
      <c r="N24" s="47">
        <v>0</v>
      </c>
      <c r="O24" s="47">
        <v>0.37407022489445718</v>
      </c>
      <c r="P24" s="47">
        <v>0</v>
      </c>
      <c r="Q24" s="46">
        <f t="shared" si="0"/>
        <v>1</v>
      </c>
      <c r="R24" s="48" t="str">
        <f t="shared" si="1"/>
        <v>Correct</v>
      </c>
      <c r="S24" s="48">
        <f t="shared" si="2"/>
        <v>1656341.4000000001</v>
      </c>
      <c r="T24" s="62"/>
      <c r="U24" s="62"/>
      <c r="V24" s="62"/>
      <c r="W24" s="13"/>
    </row>
    <row r="25" spans="1:23" x14ac:dyDescent="0.25">
      <c r="A25" s="45">
        <f t="shared" si="3"/>
        <v>13</v>
      </c>
      <c r="B25" s="105" t="s">
        <v>375</v>
      </c>
      <c r="C25" s="44">
        <v>212</v>
      </c>
      <c r="D25" s="44" t="s">
        <v>29</v>
      </c>
      <c r="E25" s="44" t="s">
        <v>18</v>
      </c>
      <c r="F25" s="44" t="s">
        <v>246</v>
      </c>
      <c r="G25" s="27">
        <v>70284.199999999983</v>
      </c>
      <c r="H25" s="27">
        <v>70284.199999999983</v>
      </c>
      <c r="I25" s="27">
        <v>70284.199999999983</v>
      </c>
      <c r="J25" s="27">
        <v>70284.199999999983</v>
      </c>
      <c r="K25" s="27">
        <v>70284.199999999983</v>
      </c>
      <c r="L25" s="47">
        <v>0.32669077829725601</v>
      </c>
      <c r="M25" s="47">
        <v>0.4801505886102424</v>
      </c>
      <c r="N25" s="47">
        <v>0</v>
      </c>
      <c r="O25" s="47">
        <v>0.14762919688920126</v>
      </c>
      <c r="P25" s="47">
        <v>4.5529436203300314E-2</v>
      </c>
      <c r="Q25" s="46">
        <f t="shared" si="0"/>
        <v>1</v>
      </c>
      <c r="R25" s="48" t="str">
        <f t="shared" si="1"/>
        <v>Correct</v>
      </c>
      <c r="S25" s="48">
        <f t="shared" si="2"/>
        <v>351420.99999999988</v>
      </c>
      <c r="T25" s="62"/>
      <c r="U25" s="62"/>
      <c r="V25" s="62"/>
      <c r="W25" s="13"/>
    </row>
    <row r="26" spans="1:23" x14ac:dyDescent="0.25">
      <c r="A26" s="45">
        <f t="shared" si="3"/>
        <v>14</v>
      </c>
      <c r="B26" s="105" t="s">
        <v>376</v>
      </c>
      <c r="C26" s="44">
        <v>216</v>
      </c>
      <c r="D26" s="44" t="s">
        <v>29</v>
      </c>
      <c r="E26" s="44" t="s">
        <v>51</v>
      </c>
      <c r="F26" s="44" t="s">
        <v>246</v>
      </c>
      <c r="G26" s="27">
        <v>0</v>
      </c>
      <c r="H26" s="27">
        <v>0</v>
      </c>
      <c r="I26" s="27">
        <v>0</v>
      </c>
      <c r="J26" s="27">
        <v>504246.51</v>
      </c>
      <c r="K26" s="27">
        <v>0</v>
      </c>
      <c r="L26" s="47">
        <v>0.23664122137404578</v>
      </c>
      <c r="M26" s="47">
        <v>0.19797658093855722</v>
      </c>
      <c r="N26" s="47">
        <v>0</v>
      </c>
      <c r="O26" s="47">
        <v>0.56538219768739695</v>
      </c>
      <c r="P26" s="47">
        <v>0</v>
      </c>
      <c r="Q26" s="46">
        <f t="shared" si="0"/>
        <v>1</v>
      </c>
      <c r="R26" s="48" t="str">
        <f t="shared" si="1"/>
        <v>Correct</v>
      </c>
      <c r="S26" s="48">
        <f t="shared" si="2"/>
        <v>504246.51</v>
      </c>
      <c r="T26" s="62"/>
      <c r="U26" s="62"/>
      <c r="V26" s="62"/>
      <c r="W26" s="13"/>
    </row>
    <row r="27" spans="1:23" x14ac:dyDescent="0.25">
      <c r="A27" s="45">
        <f t="shared" si="3"/>
        <v>15</v>
      </c>
      <c r="B27" s="105" t="s">
        <v>377</v>
      </c>
      <c r="C27" s="44">
        <v>220</v>
      </c>
      <c r="D27" s="44" t="s">
        <v>29</v>
      </c>
      <c r="E27" s="44" t="s">
        <v>14</v>
      </c>
      <c r="F27" s="44" t="s">
        <v>246</v>
      </c>
      <c r="G27" s="27">
        <v>0</v>
      </c>
      <c r="H27" s="27">
        <v>0</v>
      </c>
      <c r="I27" s="27">
        <v>230860</v>
      </c>
      <c r="J27" s="27">
        <v>0</v>
      </c>
      <c r="K27" s="27">
        <v>0</v>
      </c>
      <c r="L27" s="47">
        <v>0.2857142857142857</v>
      </c>
      <c r="M27" s="47">
        <v>0.13365243004418262</v>
      </c>
      <c r="N27" s="47">
        <v>0</v>
      </c>
      <c r="O27" s="47">
        <v>0.58063328424153171</v>
      </c>
      <c r="P27" s="47">
        <v>0</v>
      </c>
      <c r="Q27" s="46">
        <f t="shared" si="0"/>
        <v>1</v>
      </c>
      <c r="R27" s="48" t="str">
        <f t="shared" si="1"/>
        <v>Correct</v>
      </c>
      <c r="S27" s="48">
        <f t="shared" si="2"/>
        <v>230860</v>
      </c>
      <c r="T27" s="62"/>
      <c r="U27" s="62"/>
      <c r="V27" s="62"/>
      <c r="W27" s="13"/>
    </row>
    <row r="28" spans="1:23" x14ac:dyDescent="0.25">
      <c r="A28" s="45">
        <f t="shared" si="3"/>
        <v>16</v>
      </c>
      <c r="B28" s="105" t="s">
        <v>378</v>
      </c>
      <c r="C28" s="44">
        <v>223</v>
      </c>
      <c r="D28" s="44" t="s">
        <v>79</v>
      </c>
      <c r="E28" s="44" t="s">
        <v>50</v>
      </c>
      <c r="F28" s="44" t="s">
        <v>71</v>
      </c>
      <c r="G28" s="27">
        <v>324178.40000000002</v>
      </c>
      <c r="H28" s="27">
        <v>0</v>
      </c>
      <c r="I28" s="27">
        <v>0</v>
      </c>
      <c r="J28" s="27">
        <v>0</v>
      </c>
      <c r="K28" s="27">
        <v>0</v>
      </c>
      <c r="L28" s="47">
        <v>0.2857142857142857</v>
      </c>
      <c r="M28" s="47">
        <v>0</v>
      </c>
      <c r="N28" s="47">
        <v>0</v>
      </c>
      <c r="O28" s="47">
        <v>0.71428571428571419</v>
      </c>
      <c r="P28" s="47">
        <v>0</v>
      </c>
      <c r="Q28" s="46">
        <f t="shared" si="0"/>
        <v>0.99999999999999989</v>
      </c>
      <c r="R28" s="48" t="str">
        <f t="shared" si="1"/>
        <v>Correct</v>
      </c>
      <c r="S28" s="48">
        <f t="shared" si="2"/>
        <v>324178.40000000002</v>
      </c>
      <c r="T28" s="62"/>
      <c r="U28" s="62"/>
      <c r="V28" s="62"/>
      <c r="W28" s="13"/>
    </row>
    <row r="29" spans="1:23" x14ac:dyDescent="0.25">
      <c r="A29" s="45">
        <f t="shared" si="3"/>
        <v>17</v>
      </c>
      <c r="B29" s="105" t="s">
        <v>379</v>
      </c>
      <c r="C29" s="44">
        <v>224</v>
      </c>
      <c r="D29" s="44" t="s">
        <v>29</v>
      </c>
      <c r="E29" s="44" t="s">
        <v>17</v>
      </c>
      <c r="F29" s="44" t="s">
        <v>246</v>
      </c>
      <c r="G29" s="27">
        <v>973960.39999999991</v>
      </c>
      <c r="H29" s="27">
        <v>0</v>
      </c>
      <c r="I29" s="27">
        <v>0</v>
      </c>
      <c r="J29" s="27">
        <v>0</v>
      </c>
      <c r="K29" s="27">
        <v>0</v>
      </c>
      <c r="L29" s="47">
        <v>0.28571428571428575</v>
      </c>
      <c r="M29" s="47">
        <v>0.66767396292498138</v>
      </c>
      <c r="N29" s="47">
        <v>0</v>
      </c>
      <c r="O29" s="47">
        <v>4.6611751360732943E-2</v>
      </c>
      <c r="P29" s="47">
        <v>0</v>
      </c>
      <c r="Q29" s="46">
        <f t="shared" si="0"/>
        <v>1</v>
      </c>
      <c r="R29" s="48" t="str">
        <f t="shared" si="1"/>
        <v>Correct</v>
      </c>
      <c r="S29" s="48">
        <f t="shared" si="2"/>
        <v>973960.39999999991</v>
      </c>
      <c r="T29" s="62"/>
      <c r="U29" s="62"/>
      <c r="V29" s="62"/>
      <c r="W29" s="13"/>
    </row>
    <row r="30" spans="1:23" x14ac:dyDescent="0.25">
      <c r="A30" s="45">
        <f t="shared" si="3"/>
        <v>18</v>
      </c>
      <c r="B30" s="105" t="s">
        <v>380</v>
      </c>
      <c r="C30" s="44">
        <v>225</v>
      </c>
      <c r="D30" s="44" t="s">
        <v>29</v>
      </c>
      <c r="E30" s="44" t="s">
        <v>18</v>
      </c>
      <c r="F30" s="44" t="s">
        <v>246</v>
      </c>
      <c r="G30" s="27">
        <v>101494.95999999998</v>
      </c>
      <c r="H30" s="27">
        <v>101494.95999999998</v>
      </c>
      <c r="I30" s="27">
        <v>101494.95999999998</v>
      </c>
      <c r="J30" s="27">
        <v>101494.95999999998</v>
      </c>
      <c r="K30" s="27">
        <v>101494.95999999998</v>
      </c>
      <c r="L30" s="47">
        <v>0.35097861016941134</v>
      </c>
      <c r="M30" s="47">
        <v>0.31942472808502015</v>
      </c>
      <c r="N30" s="47">
        <v>0</v>
      </c>
      <c r="O30" s="47">
        <v>0.22082278765369234</v>
      </c>
      <c r="P30" s="47">
        <v>0.10877387409187608</v>
      </c>
      <c r="Q30" s="46">
        <f t="shared" si="0"/>
        <v>0.99999999999999989</v>
      </c>
      <c r="R30" s="48" t="str">
        <f t="shared" si="1"/>
        <v>Correct</v>
      </c>
      <c r="S30" s="48">
        <f t="shared" si="2"/>
        <v>507474.79999999987</v>
      </c>
      <c r="T30" s="62"/>
      <c r="U30" s="62"/>
      <c r="V30" s="62"/>
      <c r="W30" s="13"/>
    </row>
    <row r="31" spans="1:23" x14ac:dyDescent="0.25">
      <c r="A31" s="45">
        <f t="shared" si="3"/>
        <v>19</v>
      </c>
      <c r="B31" s="105" t="s">
        <v>381</v>
      </c>
      <c r="C31" s="44">
        <v>227</v>
      </c>
      <c r="D31" s="44" t="s">
        <v>29</v>
      </c>
      <c r="E31" s="44" t="s">
        <v>18</v>
      </c>
      <c r="F31" s="44" t="s">
        <v>246</v>
      </c>
      <c r="G31" s="27">
        <v>162466.12615384621</v>
      </c>
      <c r="H31" s="27">
        <v>2780.5938461538462</v>
      </c>
      <c r="I31" s="27">
        <v>0</v>
      </c>
      <c r="J31" s="27">
        <v>0</v>
      </c>
      <c r="K31" s="27">
        <v>0</v>
      </c>
      <c r="L31" s="47">
        <v>0.21875</v>
      </c>
      <c r="M31" s="47">
        <v>0</v>
      </c>
      <c r="N31" s="47">
        <v>0</v>
      </c>
      <c r="O31" s="47">
        <v>0</v>
      </c>
      <c r="P31" s="47">
        <v>0.78125</v>
      </c>
      <c r="Q31" s="46">
        <f t="shared" si="0"/>
        <v>1</v>
      </c>
      <c r="R31" s="48" t="str">
        <f t="shared" si="1"/>
        <v>Correct</v>
      </c>
      <c r="S31" s="48">
        <f t="shared" si="2"/>
        <v>165246.72000000006</v>
      </c>
      <c r="T31" s="62"/>
      <c r="U31" s="62"/>
      <c r="V31" s="62"/>
      <c r="W31" s="13"/>
    </row>
    <row r="32" spans="1:23" x14ac:dyDescent="0.25">
      <c r="A32" s="45">
        <f t="shared" si="3"/>
        <v>20</v>
      </c>
      <c r="B32" s="105" t="s">
        <v>382</v>
      </c>
      <c r="C32" s="44" t="s">
        <v>383</v>
      </c>
      <c r="D32" s="44" t="s">
        <v>29</v>
      </c>
      <c r="E32" s="44" t="s">
        <v>14</v>
      </c>
      <c r="F32" s="44" t="s">
        <v>246</v>
      </c>
      <c r="G32" s="94">
        <v>0</v>
      </c>
      <c r="H32" s="94">
        <v>2492000</v>
      </c>
      <c r="I32" s="94">
        <v>0</v>
      </c>
      <c r="J32" s="94">
        <v>0</v>
      </c>
      <c r="K32" s="94">
        <v>1869000</v>
      </c>
      <c r="L32" s="47">
        <v>0.21875000000000003</v>
      </c>
      <c r="M32" s="47">
        <v>0.29860952599723495</v>
      </c>
      <c r="N32" s="47">
        <v>0</v>
      </c>
      <c r="O32" s="47">
        <v>0.48264047400276505</v>
      </c>
      <c r="P32" s="47">
        <v>0</v>
      </c>
      <c r="Q32" s="46">
        <f t="shared" si="0"/>
        <v>1</v>
      </c>
      <c r="R32" s="48" t="str">
        <f t="shared" si="1"/>
        <v>Correct</v>
      </c>
      <c r="S32" s="48">
        <f t="shared" si="2"/>
        <v>4361000</v>
      </c>
      <c r="T32" s="62"/>
      <c r="U32" s="62"/>
      <c r="V32" s="62"/>
      <c r="W32" s="13"/>
    </row>
    <row r="33" spans="1:23" x14ac:dyDescent="0.25">
      <c r="A33" s="45">
        <f t="shared" si="3"/>
        <v>21</v>
      </c>
      <c r="B33" s="105" t="s">
        <v>384</v>
      </c>
      <c r="C33" s="44" t="s">
        <v>385</v>
      </c>
      <c r="D33" s="44" t="s">
        <v>29</v>
      </c>
      <c r="E33" s="44" t="s">
        <v>14</v>
      </c>
      <c r="F33" s="44" t="s">
        <v>246</v>
      </c>
      <c r="G33" s="94">
        <v>1120000</v>
      </c>
      <c r="H33" s="94">
        <v>0</v>
      </c>
      <c r="I33" s="94">
        <v>0</v>
      </c>
      <c r="J33" s="94">
        <v>0</v>
      </c>
      <c r="K33" s="94">
        <v>0</v>
      </c>
      <c r="L33" s="47">
        <v>0.21875000000000003</v>
      </c>
      <c r="M33" s="47">
        <v>0.30017154938263985</v>
      </c>
      <c r="N33" s="47">
        <v>0</v>
      </c>
      <c r="O33" s="47">
        <v>0.48107845061736015</v>
      </c>
      <c r="P33" s="47">
        <v>0</v>
      </c>
      <c r="Q33" s="46">
        <f t="shared" si="0"/>
        <v>1</v>
      </c>
      <c r="R33" s="48" t="str">
        <f t="shared" si="1"/>
        <v>Correct</v>
      </c>
      <c r="S33" s="48">
        <f t="shared" si="2"/>
        <v>1120000</v>
      </c>
      <c r="T33" s="62"/>
      <c r="U33" s="62"/>
      <c r="V33" s="62"/>
      <c r="W33" s="13"/>
    </row>
    <row r="34" spans="1:23" x14ac:dyDescent="0.25">
      <c r="A34" s="45">
        <f t="shared" si="3"/>
        <v>22</v>
      </c>
      <c r="B34" s="105" t="s">
        <v>386</v>
      </c>
      <c r="C34" s="44" t="s">
        <v>387</v>
      </c>
      <c r="D34" s="44" t="s">
        <v>29</v>
      </c>
      <c r="E34" s="44" t="s">
        <v>14</v>
      </c>
      <c r="F34" s="44" t="s">
        <v>246</v>
      </c>
      <c r="G34" s="94">
        <v>27000.626666666671</v>
      </c>
      <c r="H34" s="94">
        <v>28057.293333333339</v>
      </c>
      <c r="I34" s="94">
        <v>0</v>
      </c>
      <c r="J34" s="94">
        <v>0</v>
      </c>
      <c r="K34" s="94">
        <v>0</v>
      </c>
      <c r="L34" s="47">
        <v>0.21875000000000003</v>
      </c>
      <c r="M34" s="47">
        <v>0.16838631027107454</v>
      </c>
      <c r="N34" s="47">
        <v>0</v>
      </c>
      <c r="O34" s="47">
        <v>0.61286368972892546</v>
      </c>
      <c r="P34" s="47">
        <v>0</v>
      </c>
      <c r="Q34" s="46">
        <f t="shared" si="0"/>
        <v>1</v>
      </c>
      <c r="R34" s="48" t="str">
        <f t="shared" si="1"/>
        <v>Correct</v>
      </c>
      <c r="S34" s="48">
        <f t="shared" si="2"/>
        <v>55057.920000000013</v>
      </c>
      <c r="T34" s="62"/>
      <c r="U34" s="62"/>
      <c r="V34" s="62"/>
      <c r="W34" s="13"/>
    </row>
    <row r="35" spans="1:23" x14ac:dyDescent="0.25">
      <c r="A35" s="45">
        <f t="shared" si="3"/>
        <v>23</v>
      </c>
      <c r="B35" s="105" t="s">
        <v>356</v>
      </c>
      <c r="C35" s="44">
        <v>235</v>
      </c>
      <c r="D35" s="44" t="s">
        <v>29</v>
      </c>
      <c r="E35" s="44" t="s">
        <v>15</v>
      </c>
      <c r="F35" s="44" t="s">
        <v>246</v>
      </c>
      <c r="G35" s="27">
        <v>0</v>
      </c>
      <c r="H35" s="27">
        <v>0</v>
      </c>
      <c r="I35" s="27">
        <v>0</v>
      </c>
      <c r="J35" s="27">
        <v>1004594.5846153843</v>
      </c>
      <c r="K35" s="27">
        <v>3594396.2153846156</v>
      </c>
      <c r="L35" s="47">
        <v>0.23664122137404583</v>
      </c>
      <c r="M35" s="47">
        <v>0</v>
      </c>
      <c r="N35" s="47">
        <v>0</v>
      </c>
      <c r="O35" s="47">
        <v>0.76335877862595425</v>
      </c>
      <c r="P35" s="47">
        <v>0</v>
      </c>
      <c r="Q35" s="46">
        <f t="shared" si="0"/>
        <v>1</v>
      </c>
      <c r="R35" s="48" t="str">
        <f t="shared" si="1"/>
        <v>Correct</v>
      </c>
      <c r="S35" s="48">
        <f t="shared" si="2"/>
        <v>4598990.8</v>
      </c>
      <c r="T35" s="62"/>
      <c r="U35" s="62"/>
      <c r="V35" s="62"/>
      <c r="W35" s="13"/>
    </row>
    <row r="36" spans="1:23" x14ac:dyDescent="0.25">
      <c r="A36" s="45">
        <f t="shared" si="3"/>
        <v>24</v>
      </c>
      <c r="B36" s="105" t="s">
        <v>388</v>
      </c>
      <c r="C36" s="44">
        <v>236</v>
      </c>
      <c r="D36" s="44" t="s">
        <v>29</v>
      </c>
      <c r="E36" s="44" t="s">
        <v>15</v>
      </c>
      <c r="F36" s="44" t="s">
        <v>246</v>
      </c>
      <c r="G36" s="27">
        <v>0</v>
      </c>
      <c r="H36" s="27">
        <v>0</v>
      </c>
      <c r="I36" s="27">
        <v>1173411.5400000003</v>
      </c>
      <c r="J36" s="27">
        <v>0</v>
      </c>
      <c r="K36" s="27">
        <v>0</v>
      </c>
      <c r="L36" s="47">
        <v>0.36549626910947197</v>
      </c>
      <c r="M36" s="47">
        <v>0.45542418987970751</v>
      </c>
      <c r="N36" s="47">
        <v>0</v>
      </c>
      <c r="O36" s="47">
        <v>0.17907954101082046</v>
      </c>
      <c r="P36" s="47">
        <v>0</v>
      </c>
      <c r="Q36" s="46">
        <f t="shared" si="0"/>
        <v>0.99999999999999989</v>
      </c>
      <c r="R36" s="48" t="str">
        <f t="shared" si="1"/>
        <v>Correct</v>
      </c>
      <c r="S36" s="48">
        <f t="shared" si="2"/>
        <v>1173411.5400000003</v>
      </c>
      <c r="T36" s="62"/>
      <c r="U36" s="62"/>
      <c r="V36" s="62"/>
      <c r="W36" s="13"/>
    </row>
    <row r="37" spans="1:23" x14ac:dyDescent="0.25">
      <c r="A37" s="45">
        <f t="shared" si="3"/>
        <v>25</v>
      </c>
      <c r="B37" s="105" t="s">
        <v>389</v>
      </c>
      <c r="C37" s="44" t="s">
        <v>390</v>
      </c>
      <c r="D37" s="44" t="s">
        <v>29</v>
      </c>
      <c r="E37" s="44" t="s">
        <v>15</v>
      </c>
      <c r="F37" s="44" t="s">
        <v>246</v>
      </c>
      <c r="G37" s="27">
        <v>268558.9473</v>
      </c>
      <c r="H37" s="27">
        <v>0</v>
      </c>
      <c r="I37" s="27">
        <v>0</v>
      </c>
      <c r="J37" s="27">
        <v>0</v>
      </c>
      <c r="K37" s="27">
        <v>0</v>
      </c>
      <c r="L37" s="47">
        <v>0.23664122137404581</v>
      </c>
      <c r="M37" s="47">
        <v>0</v>
      </c>
      <c r="N37" s="47">
        <v>0</v>
      </c>
      <c r="O37" s="47">
        <v>0.76335877862595414</v>
      </c>
      <c r="P37" s="47">
        <v>0</v>
      </c>
      <c r="Q37" s="46">
        <f t="shared" si="0"/>
        <v>1</v>
      </c>
      <c r="R37" s="48" t="str">
        <f t="shared" si="1"/>
        <v>Correct</v>
      </c>
      <c r="S37" s="48">
        <f t="shared" si="2"/>
        <v>268558.9473</v>
      </c>
      <c r="T37" s="62"/>
      <c r="U37" s="62"/>
      <c r="V37" s="62"/>
      <c r="W37" s="13"/>
    </row>
    <row r="38" spans="1:23" x14ac:dyDescent="0.25">
      <c r="A38" s="45">
        <f t="shared" si="3"/>
        <v>26</v>
      </c>
      <c r="B38" s="105" t="s">
        <v>391</v>
      </c>
      <c r="C38" s="44" t="s">
        <v>392</v>
      </c>
      <c r="D38" s="44" t="s">
        <v>29</v>
      </c>
      <c r="E38" s="44" t="s">
        <v>15</v>
      </c>
      <c r="F38" s="44" t="s">
        <v>246</v>
      </c>
      <c r="G38" s="27">
        <v>0</v>
      </c>
      <c r="H38" s="27">
        <v>0</v>
      </c>
      <c r="I38" s="27">
        <v>268558.9473</v>
      </c>
      <c r="J38" s="27">
        <v>0</v>
      </c>
      <c r="K38" s="27">
        <v>0</v>
      </c>
      <c r="L38" s="47">
        <v>0.23664122137404581</v>
      </c>
      <c r="M38" s="47">
        <v>0</v>
      </c>
      <c r="N38" s="47">
        <v>0</v>
      </c>
      <c r="O38" s="47">
        <v>0.76335877862595414</v>
      </c>
      <c r="P38" s="47">
        <v>0</v>
      </c>
      <c r="Q38" s="46">
        <f t="shared" si="0"/>
        <v>1</v>
      </c>
      <c r="R38" s="48" t="str">
        <f t="shared" si="1"/>
        <v>Correct</v>
      </c>
      <c r="S38" s="48">
        <f t="shared" si="2"/>
        <v>268558.9473</v>
      </c>
      <c r="T38" s="62"/>
      <c r="U38" s="62"/>
      <c r="V38" s="62"/>
      <c r="W38" s="13"/>
    </row>
    <row r="39" spans="1:23" x14ac:dyDescent="0.25">
      <c r="A39" s="45">
        <f t="shared" si="3"/>
        <v>27</v>
      </c>
      <c r="B39" s="105" t="s">
        <v>393</v>
      </c>
      <c r="C39" s="44" t="s">
        <v>394</v>
      </c>
      <c r="D39" s="44" t="s">
        <v>29</v>
      </c>
      <c r="E39" s="44" t="s">
        <v>15</v>
      </c>
      <c r="F39" s="44" t="s">
        <v>246</v>
      </c>
      <c r="G39" s="27">
        <v>0</v>
      </c>
      <c r="H39" s="27">
        <v>0</v>
      </c>
      <c r="I39" s="27">
        <v>0</v>
      </c>
      <c r="J39" s="27">
        <v>268558.9473</v>
      </c>
      <c r="K39" s="27">
        <v>0</v>
      </c>
      <c r="L39" s="47">
        <v>0.23664122137404581</v>
      </c>
      <c r="M39" s="47">
        <v>0</v>
      </c>
      <c r="N39" s="47">
        <v>0</v>
      </c>
      <c r="O39" s="47">
        <v>0.76335877862595414</v>
      </c>
      <c r="P39" s="47">
        <v>0</v>
      </c>
      <c r="Q39" s="46">
        <f t="shared" si="0"/>
        <v>1</v>
      </c>
      <c r="R39" s="48" t="str">
        <f t="shared" si="1"/>
        <v>Correct</v>
      </c>
      <c r="S39" s="48">
        <f t="shared" si="2"/>
        <v>268558.9473</v>
      </c>
      <c r="T39" s="62"/>
      <c r="U39" s="62"/>
      <c r="V39" s="62"/>
      <c r="W39" s="13"/>
    </row>
    <row r="40" spans="1:23" x14ac:dyDescent="0.25">
      <c r="A40" s="45">
        <f t="shared" si="3"/>
        <v>28</v>
      </c>
      <c r="B40" s="105" t="s">
        <v>395</v>
      </c>
      <c r="C40" s="44" t="s">
        <v>396</v>
      </c>
      <c r="D40" s="44" t="s">
        <v>29</v>
      </c>
      <c r="E40" s="44" t="s">
        <v>51</v>
      </c>
      <c r="F40" s="44" t="s">
        <v>246</v>
      </c>
      <c r="G40" s="27">
        <v>0</v>
      </c>
      <c r="H40" s="27">
        <v>0</v>
      </c>
      <c r="I40" s="27">
        <v>0</v>
      </c>
      <c r="J40" s="27">
        <v>0</v>
      </c>
      <c r="K40" s="27">
        <v>82002.731999999989</v>
      </c>
      <c r="L40" s="47">
        <v>0.28571428571428575</v>
      </c>
      <c r="M40" s="47">
        <v>0</v>
      </c>
      <c r="N40" s="47">
        <v>0</v>
      </c>
      <c r="O40" s="47">
        <v>0.7142857142857143</v>
      </c>
      <c r="P40" s="47">
        <v>0</v>
      </c>
      <c r="Q40" s="46">
        <f t="shared" si="0"/>
        <v>1</v>
      </c>
      <c r="R40" s="48" t="str">
        <f t="shared" si="1"/>
        <v>Correct</v>
      </c>
      <c r="S40" s="48">
        <f t="shared" si="2"/>
        <v>82002.731999999989</v>
      </c>
      <c r="T40" s="62"/>
      <c r="U40" s="62"/>
      <c r="V40" s="62"/>
      <c r="W40" s="13"/>
    </row>
    <row r="41" spans="1:23" x14ac:dyDescent="0.25">
      <c r="A41" s="45">
        <f t="shared" si="3"/>
        <v>29</v>
      </c>
      <c r="B41" s="105" t="s">
        <v>397</v>
      </c>
      <c r="C41" s="44" t="s">
        <v>398</v>
      </c>
      <c r="D41" s="44" t="s">
        <v>29</v>
      </c>
      <c r="E41" s="44" t="s">
        <v>15</v>
      </c>
      <c r="F41" s="44" t="s">
        <v>71</v>
      </c>
      <c r="G41" s="27">
        <v>0</v>
      </c>
      <c r="H41" s="27">
        <v>0</v>
      </c>
      <c r="I41" s="27">
        <v>0</v>
      </c>
      <c r="J41" s="27">
        <v>0</v>
      </c>
      <c r="K41" s="27">
        <v>82002.731999999989</v>
      </c>
      <c r="L41" s="47">
        <v>0.28571428571428575</v>
      </c>
      <c r="M41" s="47">
        <v>0</v>
      </c>
      <c r="N41" s="47">
        <v>0</v>
      </c>
      <c r="O41" s="47">
        <v>0.7142857142857143</v>
      </c>
      <c r="P41" s="47">
        <v>0</v>
      </c>
      <c r="Q41" s="46">
        <f t="shared" si="0"/>
        <v>1</v>
      </c>
      <c r="R41" s="48" t="str">
        <f t="shared" si="1"/>
        <v>Correct</v>
      </c>
      <c r="S41" s="48">
        <f t="shared" si="2"/>
        <v>82002.731999999989</v>
      </c>
      <c r="T41" s="62"/>
      <c r="U41" s="62"/>
      <c r="V41" s="62"/>
      <c r="W41" s="13"/>
    </row>
    <row r="42" spans="1:23" x14ac:dyDescent="0.25">
      <c r="A42" s="45">
        <f t="shared" si="3"/>
        <v>30</v>
      </c>
      <c r="B42" s="105" t="s">
        <v>399</v>
      </c>
      <c r="C42" s="44" t="s">
        <v>400</v>
      </c>
      <c r="D42" s="44" t="s">
        <v>79</v>
      </c>
      <c r="E42" s="44" t="s">
        <v>18</v>
      </c>
      <c r="F42" s="44" t="s">
        <v>246</v>
      </c>
      <c r="G42" s="27">
        <v>19083.52</v>
      </c>
      <c r="H42" s="27">
        <v>0</v>
      </c>
      <c r="I42" s="27">
        <v>0</v>
      </c>
      <c r="J42" s="27">
        <v>0</v>
      </c>
      <c r="K42" s="27">
        <v>0</v>
      </c>
      <c r="L42" s="47">
        <v>0.21875000000000003</v>
      </c>
      <c r="M42" s="47">
        <v>0.78125</v>
      </c>
      <c r="N42" s="47">
        <v>0</v>
      </c>
      <c r="O42" s="47">
        <v>0</v>
      </c>
      <c r="P42" s="47">
        <v>0</v>
      </c>
      <c r="Q42" s="46">
        <f t="shared" si="0"/>
        <v>1</v>
      </c>
      <c r="R42" s="48" t="str">
        <f t="shared" si="1"/>
        <v>Correct</v>
      </c>
      <c r="S42" s="48">
        <f t="shared" si="2"/>
        <v>19083.52</v>
      </c>
      <c r="T42" s="62"/>
      <c r="U42" s="62"/>
      <c r="V42" s="62"/>
      <c r="W42" s="13"/>
    </row>
    <row r="43" spans="1:23" x14ac:dyDescent="0.25">
      <c r="A43" s="45">
        <f t="shared" si="3"/>
        <v>31</v>
      </c>
      <c r="B43" s="105" t="s">
        <v>401</v>
      </c>
      <c r="C43" s="44" t="s">
        <v>402</v>
      </c>
      <c r="D43" s="44" t="s">
        <v>79</v>
      </c>
      <c r="E43" s="44" t="s">
        <v>18</v>
      </c>
      <c r="F43" s="44" t="s">
        <v>246</v>
      </c>
      <c r="G43" s="27">
        <v>278309.12</v>
      </c>
      <c r="H43" s="27">
        <v>278309.12</v>
      </c>
      <c r="I43" s="27">
        <v>278309.12</v>
      </c>
      <c r="J43" s="27">
        <v>278309.12</v>
      </c>
      <c r="K43" s="27">
        <v>278309.12</v>
      </c>
      <c r="L43" s="47">
        <v>0.21875</v>
      </c>
      <c r="M43" s="47">
        <v>0.77867013484861725</v>
      </c>
      <c r="N43" s="47">
        <v>0</v>
      </c>
      <c r="O43" s="47">
        <v>2.5798651513827498E-3</v>
      </c>
      <c r="P43" s="47">
        <v>0</v>
      </c>
      <c r="Q43" s="46">
        <f t="shared" si="0"/>
        <v>1</v>
      </c>
      <c r="R43" s="48" t="str">
        <f t="shared" si="1"/>
        <v>Correct</v>
      </c>
      <c r="S43" s="48">
        <f t="shared" si="2"/>
        <v>1391545.6</v>
      </c>
      <c r="T43" s="62"/>
      <c r="U43" s="62"/>
      <c r="V43" s="62"/>
      <c r="W43" s="13"/>
    </row>
    <row r="44" spans="1:23" x14ac:dyDescent="0.25">
      <c r="A44" s="45">
        <f t="shared" si="3"/>
        <v>32</v>
      </c>
      <c r="B44" s="105" t="s">
        <v>403</v>
      </c>
      <c r="C44" s="44" t="s">
        <v>404</v>
      </c>
      <c r="D44" s="44" t="s">
        <v>79</v>
      </c>
      <c r="E44" s="44" t="s">
        <v>18</v>
      </c>
      <c r="F44" s="44" t="s">
        <v>246</v>
      </c>
      <c r="G44" s="27">
        <v>1945.5999999999995</v>
      </c>
      <c r="H44" s="27">
        <v>1945.5999999999995</v>
      </c>
      <c r="I44" s="27">
        <v>1945.5999999999995</v>
      </c>
      <c r="J44" s="27">
        <v>1945.5999999999995</v>
      </c>
      <c r="K44" s="27">
        <v>1945.5999999999995</v>
      </c>
      <c r="L44" s="47">
        <v>0.58881578947368418</v>
      </c>
      <c r="M44" s="47">
        <v>0.41118421052631576</v>
      </c>
      <c r="N44" s="47">
        <v>0</v>
      </c>
      <c r="O44" s="47">
        <v>0</v>
      </c>
      <c r="P44" s="47">
        <v>0</v>
      </c>
      <c r="Q44" s="46">
        <f t="shared" si="0"/>
        <v>1</v>
      </c>
      <c r="R44" s="48" t="str">
        <f t="shared" si="1"/>
        <v>Correct</v>
      </c>
      <c r="S44" s="48">
        <f t="shared" si="2"/>
        <v>9727.9999999999964</v>
      </c>
      <c r="T44" s="62"/>
      <c r="U44" s="62"/>
      <c r="V44" s="62"/>
      <c r="W44" s="13"/>
    </row>
    <row r="45" spans="1:23" x14ac:dyDescent="0.25">
      <c r="A45" s="45">
        <f t="shared" si="3"/>
        <v>33</v>
      </c>
      <c r="B45" s="105" t="s">
        <v>262</v>
      </c>
      <c r="C45" s="44" t="s">
        <v>405</v>
      </c>
      <c r="D45" s="44" t="s">
        <v>79</v>
      </c>
      <c r="E45" s="44" t="s">
        <v>18</v>
      </c>
      <c r="F45" s="44" t="s">
        <v>246</v>
      </c>
      <c r="G45" s="27">
        <v>0</v>
      </c>
      <c r="H45" s="27">
        <v>0</v>
      </c>
      <c r="I45" s="27">
        <v>107878.39999999999</v>
      </c>
      <c r="J45" s="27">
        <v>0</v>
      </c>
      <c r="K45" s="27">
        <v>0</v>
      </c>
      <c r="L45" s="47">
        <v>0.21875000000000003</v>
      </c>
      <c r="M45" s="47">
        <v>0.73582848837209303</v>
      </c>
      <c r="N45" s="47">
        <v>0</v>
      </c>
      <c r="O45" s="47">
        <v>4.5421511627906981E-2</v>
      </c>
      <c r="P45" s="47">
        <v>0</v>
      </c>
      <c r="Q45" s="46">
        <f t="shared" si="0"/>
        <v>1</v>
      </c>
      <c r="R45" s="48" t="str">
        <f t="shared" si="1"/>
        <v>Correct</v>
      </c>
      <c r="S45" s="48">
        <f t="shared" si="2"/>
        <v>107878.39999999999</v>
      </c>
      <c r="T45" s="62"/>
      <c r="U45" s="62"/>
      <c r="V45" s="62"/>
      <c r="W45" s="13"/>
    </row>
    <row r="46" spans="1:23" x14ac:dyDescent="0.25">
      <c r="A46" s="45">
        <f t="shared" si="3"/>
        <v>34</v>
      </c>
      <c r="B46" s="105" t="s">
        <v>266</v>
      </c>
      <c r="C46" s="44" t="s">
        <v>406</v>
      </c>
      <c r="D46" s="44" t="s">
        <v>79</v>
      </c>
      <c r="E46" s="44" t="s">
        <v>18</v>
      </c>
      <c r="F46" s="44" t="s">
        <v>246</v>
      </c>
      <c r="G46" s="27">
        <v>0</v>
      </c>
      <c r="H46" s="27">
        <v>0</v>
      </c>
      <c r="I46" s="27">
        <v>0</v>
      </c>
      <c r="J46" s="27">
        <v>123107.84</v>
      </c>
      <c r="K46" s="27">
        <v>0</v>
      </c>
      <c r="L46" s="47">
        <v>0.21875000000000003</v>
      </c>
      <c r="M46" s="47">
        <v>0.41124919420241635</v>
      </c>
      <c r="N46" s="47">
        <v>0</v>
      </c>
      <c r="O46" s="47">
        <v>0.37000080579758365</v>
      </c>
      <c r="P46" s="47">
        <v>0</v>
      </c>
      <c r="Q46" s="46">
        <f t="shared" si="0"/>
        <v>1</v>
      </c>
      <c r="R46" s="48" t="str">
        <f t="shared" si="1"/>
        <v>Correct</v>
      </c>
      <c r="S46" s="48">
        <f t="shared" si="2"/>
        <v>123107.84</v>
      </c>
      <c r="T46" s="62"/>
      <c r="U46" s="62"/>
      <c r="V46" s="62"/>
      <c r="W46" s="13"/>
    </row>
    <row r="47" spans="1:23" x14ac:dyDescent="0.25">
      <c r="A47" s="45">
        <f t="shared" si="3"/>
        <v>35</v>
      </c>
      <c r="B47" s="105" t="s">
        <v>407</v>
      </c>
      <c r="C47" s="44">
        <v>240</v>
      </c>
      <c r="D47" s="44" t="s">
        <v>29</v>
      </c>
      <c r="E47" s="44" t="s">
        <v>14</v>
      </c>
      <c r="F47" s="44" t="s">
        <v>246</v>
      </c>
      <c r="G47" s="27">
        <v>210339.83999999997</v>
      </c>
      <c r="H47" s="27">
        <v>0</v>
      </c>
      <c r="I47" s="27">
        <v>0</v>
      </c>
      <c r="J47" s="27">
        <v>0</v>
      </c>
      <c r="K47" s="27">
        <v>0</v>
      </c>
      <c r="L47" s="47">
        <v>0.21875000000000003</v>
      </c>
      <c r="M47" s="47">
        <v>0.78125</v>
      </c>
      <c r="N47" s="47">
        <v>0</v>
      </c>
      <c r="O47" s="47">
        <v>0</v>
      </c>
      <c r="P47" s="47">
        <v>0</v>
      </c>
      <c r="Q47" s="46">
        <f t="shared" si="0"/>
        <v>1</v>
      </c>
      <c r="R47" s="48" t="str">
        <f t="shared" si="1"/>
        <v>Correct</v>
      </c>
      <c r="S47" s="48">
        <f t="shared" si="2"/>
        <v>210339.83999999997</v>
      </c>
      <c r="T47" s="62"/>
      <c r="U47" s="62"/>
      <c r="V47" s="62"/>
      <c r="W47" s="13"/>
    </row>
    <row r="48" spans="1:23" x14ac:dyDescent="0.25">
      <c r="A48" s="45">
        <f t="shared" si="3"/>
        <v>36</v>
      </c>
      <c r="B48" s="105" t="s">
        <v>408</v>
      </c>
      <c r="C48" s="44">
        <v>241</v>
      </c>
      <c r="D48" s="44" t="s">
        <v>29</v>
      </c>
      <c r="E48" s="44" t="s">
        <v>18</v>
      </c>
      <c r="F48" s="44" t="s">
        <v>246</v>
      </c>
      <c r="G48" s="27">
        <v>573053.77777777775</v>
      </c>
      <c r="H48" s="27">
        <v>60456.555555555569</v>
      </c>
      <c r="I48" s="27">
        <v>60456.555555555569</v>
      </c>
      <c r="J48" s="27">
        <v>60456.555555555569</v>
      </c>
      <c r="K48" s="27">
        <v>60456.555555555569</v>
      </c>
      <c r="L48" s="47">
        <v>0.3341044080109955</v>
      </c>
      <c r="M48" s="47">
        <v>0.64426664048694282</v>
      </c>
      <c r="N48" s="47">
        <v>0</v>
      </c>
      <c r="O48" s="47">
        <v>0</v>
      </c>
      <c r="P48" s="47">
        <v>2.1628951502061653E-2</v>
      </c>
      <c r="Q48" s="46">
        <f t="shared" si="0"/>
        <v>1</v>
      </c>
      <c r="R48" s="48" t="str">
        <f t="shared" si="1"/>
        <v>Correct</v>
      </c>
      <c r="S48" s="48">
        <f t="shared" si="2"/>
        <v>814880.00000000023</v>
      </c>
      <c r="T48" s="62"/>
      <c r="U48" s="62"/>
      <c r="V48" s="62"/>
      <c r="W48" s="13"/>
    </row>
    <row r="49" spans="1:23" x14ac:dyDescent="0.25">
      <c r="A49" s="45">
        <f t="shared" si="3"/>
        <v>37</v>
      </c>
      <c r="B49" s="105" t="s">
        <v>271</v>
      </c>
      <c r="C49" s="44">
        <v>242</v>
      </c>
      <c r="D49" s="44" t="s">
        <v>29</v>
      </c>
      <c r="E49" s="44" t="s">
        <v>51</v>
      </c>
      <c r="F49" s="44" t="s">
        <v>246</v>
      </c>
      <c r="G49" s="27">
        <v>0</v>
      </c>
      <c r="H49" s="27">
        <v>0</v>
      </c>
      <c r="I49" s="27">
        <v>342346.23999999999</v>
      </c>
      <c r="J49" s="27">
        <v>0</v>
      </c>
      <c r="K49" s="27">
        <v>0</v>
      </c>
      <c r="L49" s="47">
        <v>0.23418466637752472</v>
      </c>
      <c r="M49" s="47">
        <v>9.5932118313903497E-2</v>
      </c>
      <c r="N49" s="47">
        <v>0</v>
      </c>
      <c r="O49" s="47">
        <v>0.66988321530857187</v>
      </c>
      <c r="P49" s="47">
        <v>0</v>
      </c>
      <c r="Q49" s="46">
        <f t="shared" si="0"/>
        <v>1</v>
      </c>
      <c r="R49" s="48" t="str">
        <f t="shared" si="1"/>
        <v>Correct</v>
      </c>
      <c r="S49" s="48">
        <f t="shared" si="2"/>
        <v>342346.23999999999</v>
      </c>
      <c r="T49" s="62"/>
      <c r="U49" s="62"/>
      <c r="V49" s="62"/>
      <c r="W49" s="13"/>
    </row>
    <row r="50" spans="1:23" x14ac:dyDescent="0.25">
      <c r="A50" s="45">
        <f t="shared" si="3"/>
        <v>38</v>
      </c>
      <c r="B50" s="105" t="s">
        <v>409</v>
      </c>
      <c r="C50" s="44">
        <v>243</v>
      </c>
      <c r="D50" s="44" t="s">
        <v>79</v>
      </c>
      <c r="E50" s="44" t="s">
        <v>50</v>
      </c>
      <c r="F50" s="44" t="s">
        <v>71</v>
      </c>
      <c r="G50" s="27">
        <v>365236.3839999999</v>
      </c>
      <c r="H50" s="27">
        <v>365236.3839999999</v>
      </c>
      <c r="I50" s="27">
        <v>365236.3839999999</v>
      </c>
      <c r="J50" s="27">
        <v>365236.3839999999</v>
      </c>
      <c r="K50" s="27">
        <v>365236.3839999999</v>
      </c>
      <c r="L50" s="47">
        <v>0.37331982785154283</v>
      </c>
      <c r="M50" s="47">
        <v>0</v>
      </c>
      <c r="N50" s="47">
        <v>0</v>
      </c>
      <c r="O50" s="47">
        <v>0.62668017214845717</v>
      </c>
      <c r="P50" s="47">
        <v>0</v>
      </c>
      <c r="Q50" s="46">
        <f t="shared" si="0"/>
        <v>1</v>
      </c>
      <c r="R50" s="48" t="str">
        <f t="shared" si="1"/>
        <v>Correct</v>
      </c>
      <c r="S50" s="48">
        <f t="shared" si="2"/>
        <v>1826181.9199999995</v>
      </c>
      <c r="T50" s="62"/>
      <c r="U50" s="62"/>
      <c r="V50" s="62"/>
      <c r="W50" s="13"/>
    </row>
    <row r="51" spans="1:23" x14ac:dyDescent="0.25">
      <c r="A51" s="45">
        <f t="shared" si="3"/>
        <v>39</v>
      </c>
      <c r="B51" s="105" t="s">
        <v>161</v>
      </c>
      <c r="C51" s="44">
        <v>244</v>
      </c>
      <c r="D51" s="44" t="s">
        <v>29</v>
      </c>
      <c r="E51" s="44" t="s">
        <v>18</v>
      </c>
      <c r="F51" s="44" t="s">
        <v>246</v>
      </c>
      <c r="G51" s="27">
        <v>232464.38400000005</v>
      </c>
      <c r="H51" s="27">
        <v>232464.38400000005</v>
      </c>
      <c r="I51" s="27">
        <v>232464.38400000005</v>
      </c>
      <c r="J51" s="27">
        <v>232464.38400000005</v>
      </c>
      <c r="K51" s="27">
        <v>232464.38400000005</v>
      </c>
      <c r="L51" s="47">
        <v>0.36122343799555984</v>
      </c>
      <c r="M51" s="47">
        <v>0.52090044038746175</v>
      </c>
      <c r="N51" s="47">
        <v>1.0840370282270854E-2</v>
      </c>
      <c r="O51" s="47">
        <v>4.9375305595200342E-2</v>
      </c>
      <c r="P51" s="47">
        <v>5.7660445739507349E-2</v>
      </c>
      <c r="Q51" s="46">
        <f t="shared" si="0"/>
        <v>1</v>
      </c>
      <c r="R51" s="48" t="str">
        <f t="shared" si="1"/>
        <v>Correct</v>
      </c>
      <c r="S51" s="48">
        <f t="shared" si="2"/>
        <v>1162321.9200000002</v>
      </c>
      <c r="T51" s="62"/>
      <c r="U51" s="62"/>
      <c r="V51" s="62"/>
      <c r="W51" s="13"/>
    </row>
    <row r="52" spans="1:23" x14ac:dyDescent="0.25">
      <c r="A52" s="45">
        <f t="shared" si="3"/>
        <v>40</v>
      </c>
      <c r="B52" s="105" t="s">
        <v>202</v>
      </c>
      <c r="C52" s="44">
        <v>245</v>
      </c>
      <c r="D52" s="44" t="s">
        <v>79</v>
      </c>
      <c r="E52" s="44" t="s">
        <v>18</v>
      </c>
      <c r="F52" s="44" t="s">
        <v>71</v>
      </c>
      <c r="G52" s="27">
        <v>0</v>
      </c>
      <c r="H52" s="27">
        <v>0</v>
      </c>
      <c r="I52" s="27">
        <v>25000</v>
      </c>
      <c r="J52" s="27">
        <v>25000</v>
      </c>
      <c r="K52" s="27">
        <v>0</v>
      </c>
      <c r="L52" s="47">
        <v>0</v>
      </c>
      <c r="M52" s="47">
        <v>1</v>
      </c>
      <c r="N52" s="47">
        <v>0</v>
      </c>
      <c r="O52" s="47">
        <v>0</v>
      </c>
      <c r="P52" s="47">
        <v>0</v>
      </c>
      <c r="Q52" s="46">
        <f t="shared" si="0"/>
        <v>1</v>
      </c>
      <c r="R52" s="48" t="str">
        <f t="shared" si="1"/>
        <v>Correct</v>
      </c>
      <c r="S52" s="48">
        <f t="shared" si="2"/>
        <v>50000</v>
      </c>
      <c r="T52" s="62"/>
      <c r="U52" s="62"/>
      <c r="V52" s="62"/>
      <c r="W52" s="13"/>
    </row>
    <row r="53" spans="1:23" x14ac:dyDescent="0.25">
      <c r="A53" s="45">
        <f t="shared" si="3"/>
        <v>41</v>
      </c>
      <c r="B53" s="105" t="s">
        <v>176</v>
      </c>
      <c r="C53" s="44">
        <v>247</v>
      </c>
      <c r="D53" s="44" t="s">
        <v>29</v>
      </c>
      <c r="E53" s="44" t="s">
        <v>51</v>
      </c>
      <c r="F53" s="44" t="s">
        <v>246</v>
      </c>
      <c r="G53" s="27">
        <v>0</v>
      </c>
      <c r="H53" s="27">
        <v>619257.80000000005</v>
      </c>
      <c r="I53" s="27">
        <v>0</v>
      </c>
      <c r="J53" s="27">
        <v>0</v>
      </c>
      <c r="K53" s="27">
        <v>0</v>
      </c>
      <c r="L53" s="47">
        <v>0.32447035790263762</v>
      </c>
      <c r="M53" s="47">
        <v>0.53391656915746555</v>
      </c>
      <c r="N53" s="47">
        <v>0</v>
      </c>
      <c r="O53" s="47">
        <v>0.14161307293989675</v>
      </c>
      <c r="P53" s="47">
        <v>0</v>
      </c>
      <c r="Q53" s="46">
        <f t="shared" si="0"/>
        <v>1</v>
      </c>
      <c r="R53" s="48" t="str">
        <f t="shared" si="1"/>
        <v>Correct</v>
      </c>
      <c r="S53" s="48">
        <f t="shared" si="2"/>
        <v>619257.80000000005</v>
      </c>
      <c r="T53" s="62"/>
      <c r="U53" s="62"/>
      <c r="V53" s="62"/>
      <c r="W53" s="13"/>
    </row>
    <row r="54" spans="1:23" x14ac:dyDescent="0.25">
      <c r="A54" s="45">
        <f t="shared" si="3"/>
        <v>42</v>
      </c>
      <c r="B54" s="105" t="s">
        <v>150</v>
      </c>
      <c r="C54" s="44">
        <v>249</v>
      </c>
      <c r="D54" s="44" t="s">
        <v>29</v>
      </c>
      <c r="E54" s="44" t="s">
        <v>18</v>
      </c>
      <c r="F54" s="44" t="s">
        <v>246</v>
      </c>
      <c r="G54" s="27">
        <v>178000.00000000003</v>
      </c>
      <c r="H54" s="27">
        <v>178000.00000000003</v>
      </c>
      <c r="I54" s="27">
        <v>178000.00000000003</v>
      </c>
      <c r="J54" s="27">
        <v>178000.00000000003</v>
      </c>
      <c r="K54" s="27">
        <v>178000.00000000003</v>
      </c>
      <c r="L54" s="47">
        <v>0.11235955056179775</v>
      </c>
      <c r="M54" s="47">
        <v>0.38202247191011235</v>
      </c>
      <c r="N54" s="47">
        <v>0</v>
      </c>
      <c r="O54" s="47">
        <v>0.5056179775280899</v>
      </c>
      <c r="P54" s="47">
        <v>0</v>
      </c>
      <c r="Q54" s="46">
        <f t="shared" si="0"/>
        <v>1</v>
      </c>
      <c r="R54" s="48" t="str">
        <f t="shared" si="1"/>
        <v>Correct</v>
      </c>
      <c r="S54" s="48">
        <f t="shared" si="2"/>
        <v>890000.00000000012</v>
      </c>
      <c r="T54" s="62"/>
      <c r="U54" s="62"/>
      <c r="V54" s="62"/>
      <c r="W54" s="13"/>
    </row>
    <row r="55" spans="1:23" x14ac:dyDescent="0.25">
      <c r="A55" s="45">
        <f t="shared" si="3"/>
        <v>43</v>
      </c>
      <c r="B55" s="105" t="s">
        <v>410</v>
      </c>
      <c r="C55" s="44">
        <v>250</v>
      </c>
      <c r="D55" s="44" t="s">
        <v>29</v>
      </c>
      <c r="E55" s="44" t="s">
        <v>14</v>
      </c>
      <c r="F55" s="44" t="s">
        <v>246</v>
      </c>
      <c r="G55" s="27">
        <v>956710.40000000026</v>
      </c>
      <c r="H55" s="27">
        <v>956710.40000000026</v>
      </c>
      <c r="I55" s="27">
        <v>0</v>
      </c>
      <c r="J55" s="27">
        <v>0</v>
      </c>
      <c r="K55" s="27">
        <v>0</v>
      </c>
      <c r="L55" s="47">
        <v>0.21875000000000003</v>
      </c>
      <c r="M55" s="47">
        <v>0.6221459492862208</v>
      </c>
      <c r="N55" s="47">
        <v>0</v>
      </c>
      <c r="O55" s="47">
        <v>0.10893212825950256</v>
      </c>
      <c r="P55" s="47">
        <v>5.0171922454276652E-2</v>
      </c>
      <c r="Q55" s="46">
        <f t="shared" si="0"/>
        <v>1</v>
      </c>
      <c r="R55" s="48" t="str">
        <f t="shared" si="1"/>
        <v>Correct</v>
      </c>
      <c r="S55" s="48">
        <f t="shared" si="2"/>
        <v>1913420.8000000005</v>
      </c>
      <c r="T55" s="62"/>
      <c r="U55" s="62"/>
      <c r="V55" s="62"/>
      <c r="W55" s="13"/>
    </row>
    <row r="56" spans="1:23" x14ac:dyDescent="0.25">
      <c r="A56" s="45">
        <f t="shared" si="3"/>
        <v>44</v>
      </c>
      <c r="B56" s="105" t="s">
        <v>411</v>
      </c>
      <c r="C56" s="44">
        <v>251</v>
      </c>
      <c r="D56" s="44" t="s">
        <v>29</v>
      </c>
      <c r="E56" s="44" t="s">
        <v>18</v>
      </c>
      <c r="F56" s="44" t="s">
        <v>71</v>
      </c>
      <c r="G56" s="27">
        <v>70000.000000000015</v>
      </c>
      <c r="H56" s="27">
        <v>70000.000000000015</v>
      </c>
      <c r="I56" s="27">
        <v>70000.000000000015</v>
      </c>
      <c r="J56" s="27">
        <v>70000.000000000015</v>
      </c>
      <c r="K56" s="27">
        <v>70000.000000000015</v>
      </c>
      <c r="L56" s="47">
        <v>0.2857142857142857</v>
      </c>
      <c r="M56" s="47">
        <v>0</v>
      </c>
      <c r="N56" s="47">
        <v>0</v>
      </c>
      <c r="O56" s="47">
        <v>0.7142857142857143</v>
      </c>
      <c r="P56" s="47">
        <v>0</v>
      </c>
      <c r="Q56" s="46">
        <f t="shared" ref="Q56:Q106" si="4">SUM(L56:P56)</f>
        <v>1</v>
      </c>
      <c r="R56" s="48" t="str">
        <f t="shared" si="1"/>
        <v>Correct</v>
      </c>
      <c r="S56" s="48">
        <f t="shared" si="2"/>
        <v>350000.00000000006</v>
      </c>
      <c r="T56" s="62"/>
      <c r="U56" s="62"/>
      <c r="V56" s="62"/>
      <c r="W56" s="13"/>
    </row>
    <row r="57" spans="1:23" x14ac:dyDescent="0.25">
      <c r="A57" s="45">
        <f t="shared" si="3"/>
        <v>45</v>
      </c>
      <c r="B57" s="105" t="s">
        <v>412</v>
      </c>
      <c r="C57" s="44">
        <v>257</v>
      </c>
      <c r="D57" s="44" t="s">
        <v>29</v>
      </c>
      <c r="E57" s="44" t="s">
        <v>18</v>
      </c>
      <c r="F57" s="44" t="s">
        <v>246</v>
      </c>
      <c r="G57" s="27">
        <v>151759.04000000001</v>
      </c>
      <c r="H57" s="27">
        <v>151759.04000000001</v>
      </c>
      <c r="I57" s="27">
        <v>151759.04000000001</v>
      </c>
      <c r="J57" s="27">
        <v>151759.04000000001</v>
      </c>
      <c r="K57" s="27">
        <v>0</v>
      </c>
      <c r="L57" s="47">
        <v>0.25630954175777598</v>
      </c>
      <c r="M57" s="47">
        <v>5.1886530120380303E-2</v>
      </c>
      <c r="N57" s="47">
        <v>0</v>
      </c>
      <c r="O57" s="47">
        <v>0.69180392812184366</v>
      </c>
      <c r="P57" s="47">
        <v>0</v>
      </c>
      <c r="Q57" s="46">
        <f t="shared" si="4"/>
        <v>1</v>
      </c>
      <c r="R57" s="48" t="str">
        <f t="shared" si="1"/>
        <v>Correct</v>
      </c>
      <c r="S57" s="48">
        <f t="shared" si="2"/>
        <v>607036.16000000003</v>
      </c>
      <c r="T57" s="62"/>
      <c r="U57" s="62"/>
      <c r="V57" s="62"/>
      <c r="W57" s="13"/>
    </row>
    <row r="58" spans="1:23" x14ac:dyDescent="0.25">
      <c r="A58" s="45">
        <f t="shared" si="3"/>
        <v>46</v>
      </c>
      <c r="B58" s="105" t="s">
        <v>413</v>
      </c>
      <c r="C58" s="44" t="s">
        <v>414</v>
      </c>
      <c r="D58" s="44" t="s">
        <v>29</v>
      </c>
      <c r="E58" s="44" t="s">
        <v>18</v>
      </c>
      <c r="F58" s="44" t="s">
        <v>246</v>
      </c>
      <c r="G58" s="27">
        <v>564768</v>
      </c>
      <c r="H58" s="27">
        <v>0</v>
      </c>
      <c r="I58" s="27">
        <v>0</v>
      </c>
      <c r="J58" s="27">
        <v>0</v>
      </c>
      <c r="K58" s="27">
        <v>0</v>
      </c>
      <c r="L58" s="47">
        <v>0.22299953255141938</v>
      </c>
      <c r="M58" s="47">
        <v>3.5635871720777382E-2</v>
      </c>
      <c r="N58" s="47">
        <v>0</v>
      </c>
      <c r="O58" s="47">
        <v>0.74136459572780322</v>
      </c>
      <c r="P58" s="47">
        <v>0</v>
      </c>
      <c r="Q58" s="46">
        <f t="shared" si="4"/>
        <v>1</v>
      </c>
      <c r="R58" s="48" t="str">
        <f t="shared" ref="R58:R106" si="5">IF(SUM(G58:K58)&gt;0,IF(Q58&lt;&gt;1,"Error","Correct"),IF(Q58&gt;0,"Error","Correct"))</f>
        <v>Correct</v>
      </c>
      <c r="S58" s="48">
        <f t="shared" si="2"/>
        <v>564768</v>
      </c>
      <c r="T58" s="62"/>
      <c r="U58" s="62"/>
      <c r="V58" s="62"/>
      <c r="W58" s="13"/>
    </row>
    <row r="59" spans="1:23" x14ac:dyDescent="0.25">
      <c r="A59" s="45">
        <f t="shared" si="3"/>
        <v>47</v>
      </c>
      <c r="B59" s="105" t="s">
        <v>415</v>
      </c>
      <c r="C59" s="44" t="s">
        <v>416</v>
      </c>
      <c r="D59" s="44" t="s">
        <v>29</v>
      </c>
      <c r="E59" s="44" t="s">
        <v>18</v>
      </c>
      <c r="F59" s="44" t="s">
        <v>246</v>
      </c>
      <c r="G59" s="27">
        <v>425799.68000000005</v>
      </c>
      <c r="H59" s="27">
        <v>0</v>
      </c>
      <c r="I59" s="27">
        <v>0</v>
      </c>
      <c r="J59" s="27">
        <v>0</v>
      </c>
      <c r="K59" s="27">
        <v>0</v>
      </c>
      <c r="L59" s="47">
        <v>0.22438645327305087</v>
      </c>
      <c r="M59" s="47">
        <v>2.4612512625655333E-2</v>
      </c>
      <c r="N59" s="47">
        <v>0</v>
      </c>
      <c r="O59" s="47">
        <v>0.75100103410129382</v>
      </c>
      <c r="P59" s="47">
        <v>0</v>
      </c>
      <c r="Q59" s="46">
        <f t="shared" si="4"/>
        <v>1</v>
      </c>
      <c r="R59" s="48" t="str">
        <f t="shared" si="5"/>
        <v>Correct</v>
      </c>
      <c r="S59" s="48">
        <f t="shared" si="2"/>
        <v>425799.68000000005</v>
      </c>
      <c r="T59" s="62"/>
      <c r="U59" s="62"/>
      <c r="V59" s="62"/>
      <c r="W59" s="13"/>
    </row>
    <row r="60" spans="1:23" x14ac:dyDescent="0.25">
      <c r="A60" s="45">
        <f t="shared" si="3"/>
        <v>48</v>
      </c>
      <c r="B60" s="105" t="s">
        <v>417</v>
      </c>
      <c r="C60" s="44" t="s">
        <v>418</v>
      </c>
      <c r="D60" s="44" t="s">
        <v>29</v>
      </c>
      <c r="E60" s="44" t="s">
        <v>18</v>
      </c>
      <c r="F60" s="44" t="s">
        <v>246</v>
      </c>
      <c r="G60" s="27">
        <v>0</v>
      </c>
      <c r="H60" s="27">
        <v>649896.95999999996</v>
      </c>
      <c r="I60" s="27">
        <v>0</v>
      </c>
      <c r="J60" s="27">
        <v>0</v>
      </c>
      <c r="K60" s="27">
        <v>0</v>
      </c>
      <c r="L60" s="47">
        <v>0.22244289310108487</v>
      </c>
      <c r="M60" s="47">
        <v>7.2756148913206184E-2</v>
      </c>
      <c r="N60" s="47">
        <v>0</v>
      </c>
      <c r="O60" s="47">
        <v>0.70480095798570908</v>
      </c>
      <c r="P60" s="47">
        <v>0</v>
      </c>
      <c r="Q60" s="46">
        <f t="shared" si="4"/>
        <v>1</v>
      </c>
      <c r="R60" s="48" t="str">
        <f t="shared" si="5"/>
        <v>Correct</v>
      </c>
      <c r="S60" s="48">
        <f t="shared" si="2"/>
        <v>649896.95999999996</v>
      </c>
      <c r="T60" s="62"/>
      <c r="U60" s="62"/>
      <c r="V60" s="62"/>
      <c r="W60" s="13"/>
    </row>
    <row r="61" spans="1:23" x14ac:dyDescent="0.25">
      <c r="A61" s="45">
        <f t="shared" si="3"/>
        <v>49</v>
      </c>
      <c r="B61" s="105" t="s">
        <v>419</v>
      </c>
      <c r="C61" s="44" t="s">
        <v>420</v>
      </c>
      <c r="D61" s="44" t="s">
        <v>29</v>
      </c>
      <c r="E61" s="44" t="s">
        <v>18</v>
      </c>
      <c r="F61" s="44" t="s">
        <v>246</v>
      </c>
      <c r="G61" s="27">
        <v>0</v>
      </c>
      <c r="H61" s="27">
        <v>0</v>
      </c>
      <c r="I61" s="27">
        <v>0</v>
      </c>
      <c r="J61" s="27">
        <v>1377768.96</v>
      </c>
      <c r="K61" s="27">
        <v>0</v>
      </c>
      <c r="L61" s="47">
        <v>0.22049194663232943</v>
      </c>
      <c r="M61" s="47">
        <v>3.4319251901276687E-2</v>
      </c>
      <c r="N61" s="47">
        <v>0</v>
      </c>
      <c r="O61" s="47">
        <v>0.74518880146639388</v>
      </c>
      <c r="P61" s="47">
        <v>0</v>
      </c>
      <c r="Q61" s="46">
        <f t="shared" si="4"/>
        <v>1</v>
      </c>
      <c r="R61" s="48" t="str">
        <f t="shared" si="5"/>
        <v>Correct</v>
      </c>
      <c r="S61" s="48">
        <f t="shared" si="2"/>
        <v>1377768.96</v>
      </c>
      <c r="T61" s="62"/>
      <c r="U61" s="62"/>
      <c r="V61" s="62"/>
      <c r="W61" s="13"/>
    </row>
    <row r="62" spans="1:23" x14ac:dyDescent="0.25">
      <c r="A62" s="45">
        <f t="shared" si="3"/>
        <v>50</v>
      </c>
      <c r="B62" s="105" t="s">
        <v>421</v>
      </c>
      <c r="C62" s="44" t="s">
        <v>422</v>
      </c>
      <c r="D62" s="44" t="s">
        <v>29</v>
      </c>
      <c r="E62" s="44" t="s">
        <v>18</v>
      </c>
      <c r="F62" s="44" t="s">
        <v>246</v>
      </c>
      <c r="G62" s="27">
        <v>0</v>
      </c>
      <c r="H62" s="27">
        <v>0</v>
      </c>
      <c r="I62" s="27">
        <v>0</v>
      </c>
      <c r="J62" s="27">
        <v>0</v>
      </c>
      <c r="K62" s="27">
        <v>2380922.8799999999</v>
      </c>
      <c r="L62" s="47">
        <v>0.219758012489678</v>
      </c>
      <c r="M62" s="47">
        <v>1.9859526067471787E-2</v>
      </c>
      <c r="N62" s="47">
        <v>0</v>
      </c>
      <c r="O62" s="47">
        <v>0.76038246144285027</v>
      </c>
      <c r="P62" s="47">
        <v>0</v>
      </c>
      <c r="Q62" s="46">
        <f t="shared" si="4"/>
        <v>1</v>
      </c>
      <c r="R62" s="48" t="str">
        <f t="shared" si="5"/>
        <v>Correct</v>
      </c>
      <c r="S62" s="48">
        <f t="shared" si="2"/>
        <v>2380922.8799999999</v>
      </c>
      <c r="T62" s="62"/>
      <c r="U62" s="62"/>
      <c r="V62" s="62"/>
      <c r="W62" s="13"/>
    </row>
    <row r="63" spans="1:23" x14ac:dyDescent="0.25">
      <c r="A63" s="45">
        <f t="shared" si="3"/>
        <v>51</v>
      </c>
      <c r="B63" s="105" t="s">
        <v>423</v>
      </c>
      <c r="C63" s="44" t="s">
        <v>424</v>
      </c>
      <c r="D63" s="44" t="s">
        <v>29</v>
      </c>
      <c r="E63" s="44" t="s">
        <v>18</v>
      </c>
      <c r="F63" s="44" t="s">
        <v>246</v>
      </c>
      <c r="G63" s="27">
        <v>0</v>
      </c>
      <c r="H63" s="27">
        <v>0</v>
      </c>
      <c r="I63" s="27">
        <v>0</v>
      </c>
      <c r="J63" s="27">
        <v>1023660.8</v>
      </c>
      <c r="K63" s="27">
        <v>0</v>
      </c>
      <c r="L63" s="47">
        <v>0.22109452662444434</v>
      </c>
      <c r="M63" s="47">
        <v>4.6191082045927714E-2</v>
      </c>
      <c r="N63" s="47">
        <v>0</v>
      </c>
      <c r="O63" s="47">
        <v>0.7327143913296279</v>
      </c>
      <c r="P63" s="47">
        <v>0</v>
      </c>
      <c r="Q63" s="46">
        <f t="shared" si="4"/>
        <v>1</v>
      </c>
      <c r="R63" s="48" t="str">
        <f t="shared" si="5"/>
        <v>Correct</v>
      </c>
      <c r="S63" s="48">
        <f t="shared" si="2"/>
        <v>1023660.8</v>
      </c>
      <c r="T63" s="62"/>
      <c r="U63" s="62"/>
      <c r="V63" s="62"/>
      <c r="W63" s="13"/>
    </row>
    <row r="64" spans="1:23" x14ac:dyDescent="0.25">
      <c r="A64" s="45">
        <f t="shared" si="3"/>
        <v>52</v>
      </c>
      <c r="B64" s="105" t="s">
        <v>425</v>
      </c>
      <c r="C64" s="44" t="s">
        <v>426</v>
      </c>
      <c r="D64" s="44" t="s">
        <v>29</v>
      </c>
      <c r="E64" s="44" t="s">
        <v>18</v>
      </c>
      <c r="F64" s="44" t="s">
        <v>246</v>
      </c>
      <c r="G64" s="27">
        <v>0</v>
      </c>
      <c r="H64" s="27">
        <v>587336.95999999996</v>
      </c>
      <c r="I64" s="27">
        <v>0</v>
      </c>
      <c r="J64" s="27">
        <v>0</v>
      </c>
      <c r="K64" s="27">
        <v>0</v>
      </c>
      <c r="L64" s="47">
        <v>0.22283624037554187</v>
      </c>
      <c r="M64" s="47">
        <v>3.4266530749231243E-2</v>
      </c>
      <c r="N64" s="47">
        <v>0</v>
      </c>
      <c r="O64" s="47">
        <v>0.74289722887522702</v>
      </c>
      <c r="P64" s="47">
        <v>0</v>
      </c>
      <c r="Q64" s="46">
        <f t="shared" si="4"/>
        <v>1</v>
      </c>
      <c r="R64" s="48" t="str">
        <f t="shared" si="5"/>
        <v>Correct</v>
      </c>
      <c r="S64" s="48">
        <f t="shared" si="2"/>
        <v>587336.95999999996</v>
      </c>
      <c r="T64" s="62"/>
      <c r="U64" s="62"/>
      <c r="V64" s="62"/>
      <c r="W64" s="13"/>
    </row>
    <row r="65" spans="1:23" x14ac:dyDescent="0.25">
      <c r="A65" s="45">
        <f t="shared" si="3"/>
        <v>53</v>
      </c>
      <c r="B65" s="105" t="s">
        <v>427</v>
      </c>
      <c r="C65" s="44" t="s">
        <v>428</v>
      </c>
      <c r="D65" s="44" t="s">
        <v>29</v>
      </c>
      <c r="E65" s="44" t="s">
        <v>18</v>
      </c>
      <c r="F65" s="44" t="s">
        <v>246</v>
      </c>
      <c r="G65" s="27">
        <v>0</v>
      </c>
      <c r="H65" s="27">
        <v>521020.16000000003</v>
      </c>
      <c r="I65" s="27">
        <v>0</v>
      </c>
      <c r="J65" s="27">
        <v>0</v>
      </c>
      <c r="K65" s="27">
        <v>0</v>
      </c>
      <c r="L65" s="47">
        <v>0.22335634766992513</v>
      </c>
      <c r="M65" s="47">
        <v>3.8628063835380186E-2</v>
      </c>
      <c r="N65" s="47">
        <v>0</v>
      </c>
      <c r="O65" s="47">
        <v>0.73801558849469462</v>
      </c>
      <c r="P65" s="47">
        <v>0</v>
      </c>
      <c r="Q65" s="46">
        <f t="shared" si="4"/>
        <v>1</v>
      </c>
      <c r="R65" s="48" t="str">
        <f t="shared" si="5"/>
        <v>Correct</v>
      </c>
      <c r="S65" s="48">
        <f t="shared" si="2"/>
        <v>521020.16000000003</v>
      </c>
      <c r="T65" s="62"/>
      <c r="U65" s="62"/>
      <c r="V65" s="62"/>
      <c r="W65" s="13"/>
    </row>
    <row r="66" spans="1:23" x14ac:dyDescent="0.25">
      <c r="A66" s="45">
        <f t="shared" si="3"/>
        <v>54</v>
      </c>
      <c r="B66" s="105" t="s">
        <v>429</v>
      </c>
      <c r="C66" s="44" t="s">
        <v>430</v>
      </c>
      <c r="D66" s="44" t="s">
        <v>29</v>
      </c>
      <c r="E66" s="44" t="s">
        <v>18</v>
      </c>
      <c r="F66" s="44" t="s">
        <v>246</v>
      </c>
      <c r="G66" s="27">
        <v>0</v>
      </c>
      <c r="H66" s="27">
        <v>0</v>
      </c>
      <c r="I66" s="27">
        <v>0</v>
      </c>
      <c r="J66" s="27">
        <v>1380663.04</v>
      </c>
      <c r="K66" s="27">
        <v>0</v>
      </c>
      <c r="L66" s="47">
        <v>0.2204882952468982</v>
      </c>
      <c r="M66" s="47">
        <v>1.6000283458011594E-2</v>
      </c>
      <c r="N66" s="47">
        <v>0</v>
      </c>
      <c r="O66" s="47">
        <v>0.7635114212950902</v>
      </c>
      <c r="P66" s="47">
        <v>0</v>
      </c>
      <c r="Q66" s="46">
        <f t="shared" si="4"/>
        <v>1</v>
      </c>
      <c r="R66" s="48" t="str">
        <f t="shared" si="5"/>
        <v>Correct</v>
      </c>
      <c r="S66" s="48">
        <f t="shared" si="2"/>
        <v>1380663.04</v>
      </c>
      <c r="T66" s="62"/>
      <c r="U66" s="62"/>
      <c r="V66" s="62"/>
      <c r="W66" s="13"/>
    </row>
    <row r="67" spans="1:23" x14ac:dyDescent="0.25">
      <c r="A67" s="45">
        <f t="shared" si="3"/>
        <v>55</v>
      </c>
      <c r="B67" s="105" t="s">
        <v>431</v>
      </c>
      <c r="C67" s="44" t="s">
        <v>432</v>
      </c>
      <c r="D67" s="44" t="s">
        <v>29</v>
      </c>
      <c r="E67" s="44" t="s">
        <v>18</v>
      </c>
      <c r="F67" s="44" t="s">
        <v>246</v>
      </c>
      <c r="G67" s="27">
        <v>0</v>
      </c>
      <c r="H67" s="27">
        <v>0</v>
      </c>
      <c r="I67" s="27">
        <v>555975.68000000005</v>
      </c>
      <c r="J67" s="27">
        <v>0</v>
      </c>
      <c r="K67" s="27">
        <v>0</v>
      </c>
      <c r="L67" s="47">
        <v>0.22306673558095208</v>
      </c>
      <c r="M67" s="47">
        <v>1.8849745370157201E-2</v>
      </c>
      <c r="N67" s="47">
        <v>0</v>
      </c>
      <c r="O67" s="47">
        <v>0.75808351904889082</v>
      </c>
      <c r="P67" s="47">
        <v>0</v>
      </c>
      <c r="Q67" s="46">
        <f t="shared" si="4"/>
        <v>1</v>
      </c>
      <c r="R67" s="48" t="str">
        <f t="shared" si="5"/>
        <v>Correct</v>
      </c>
      <c r="S67" s="48">
        <f t="shared" si="2"/>
        <v>555975.68000000005</v>
      </c>
      <c r="T67" s="62"/>
      <c r="U67" s="62"/>
      <c r="V67" s="62"/>
      <c r="W67" s="13"/>
    </row>
    <row r="68" spans="1:23" x14ac:dyDescent="0.25">
      <c r="A68" s="45">
        <f t="shared" si="3"/>
        <v>56</v>
      </c>
      <c r="B68" s="105" t="s">
        <v>433</v>
      </c>
      <c r="C68" s="44" t="s">
        <v>434</v>
      </c>
      <c r="D68" s="44" t="s">
        <v>29</v>
      </c>
      <c r="E68" s="44" t="s">
        <v>18</v>
      </c>
      <c r="F68" s="44" t="s">
        <v>246</v>
      </c>
      <c r="G68" s="27">
        <v>0</v>
      </c>
      <c r="H68" s="27">
        <v>0</v>
      </c>
      <c r="I68" s="27">
        <v>0</v>
      </c>
      <c r="J68" s="27">
        <v>0</v>
      </c>
      <c r="K68" s="27">
        <v>748398.08000000007</v>
      </c>
      <c r="L68" s="47">
        <v>0.22195684948844338</v>
      </c>
      <c r="M68" s="47">
        <v>6.3180279671481779E-2</v>
      </c>
      <c r="N68" s="47">
        <v>0</v>
      </c>
      <c r="O68" s="47">
        <v>0.71486287084007483</v>
      </c>
      <c r="P68" s="47">
        <v>0</v>
      </c>
      <c r="Q68" s="46">
        <f t="shared" si="4"/>
        <v>1</v>
      </c>
      <c r="R68" s="48" t="str">
        <f t="shared" si="5"/>
        <v>Correct</v>
      </c>
      <c r="S68" s="48">
        <f t="shared" si="2"/>
        <v>748398.08000000007</v>
      </c>
      <c r="T68" s="62"/>
      <c r="U68" s="62"/>
      <c r="V68" s="62"/>
      <c r="W68" s="13"/>
    </row>
    <row r="69" spans="1:23" x14ac:dyDescent="0.25">
      <c r="A69" s="45">
        <f t="shared" si="3"/>
        <v>57</v>
      </c>
      <c r="B69" s="105" t="s">
        <v>435</v>
      </c>
      <c r="C69" s="44" t="s">
        <v>436</v>
      </c>
      <c r="D69" s="44" t="s">
        <v>29</v>
      </c>
      <c r="E69" s="44" t="s">
        <v>18</v>
      </c>
      <c r="F69" s="44" t="s">
        <v>246</v>
      </c>
      <c r="G69" s="27">
        <v>0</v>
      </c>
      <c r="H69" s="27">
        <v>0</v>
      </c>
      <c r="I69" s="27">
        <v>0</v>
      </c>
      <c r="J69" s="27">
        <v>611088.64000000001</v>
      </c>
      <c r="K69" s="27">
        <v>0</v>
      </c>
      <c r="L69" s="47">
        <v>0.22267741714197142</v>
      </c>
      <c r="M69" s="47">
        <v>5.1609534093122723E-2</v>
      </c>
      <c r="N69" s="47">
        <v>0</v>
      </c>
      <c r="O69" s="47">
        <v>0.72571304876490583</v>
      </c>
      <c r="P69" s="47">
        <v>0</v>
      </c>
      <c r="Q69" s="46">
        <f t="shared" si="4"/>
        <v>1</v>
      </c>
      <c r="R69" s="48" t="str">
        <f t="shared" si="5"/>
        <v>Correct</v>
      </c>
      <c r="S69" s="48">
        <f t="shared" si="2"/>
        <v>611088.64000000001</v>
      </c>
      <c r="T69" s="62"/>
      <c r="U69" s="62"/>
      <c r="V69" s="62"/>
      <c r="W69" s="13"/>
    </row>
    <row r="70" spans="1:23" x14ac:dyDescent="0.25">
      <c r="A70" s="45">
        <f t="shared" si="3"/>
        <v>58</v>
      </c>
      <c r="B70" s="105" t="s">
        <v>437</v>
      </c>
      <c r="C70" s="44" t="s">
        <v>438</v>
      </c>
      <c r="D70" s="44" t="s">
        <v>29</v>
      </c>
      <c r="E70" s="44" t="s">
        <v>18</v>
      </c>
      <c r="F70" s="44" t="s">
        <v>246</v>
      </c>
      <c r="G70" s="27">
        <v>0</v>
      </c>
      <c r="H70" s="27">
        <v>0</v>
      </c>
      <c r="I70" s="27">
        <v>0</v>
      </c>
      <c r="J70" s="27">
        <v>0</v>
      </c>
      <c r="K70" s="27">
        <v>510551.04000000004</v>
      </c>
      <c r="L70" s="47">
        <v>0.22345080327326333</v>
      </c>
      <c r="M70" s="47">
        <v>2.6694686588044164E-2</v>
      </c>
      <c r="N70" s="47">
        <v>0</v>
      </c>
      <c r="O70" s="47">
        <v>0.74985451013869242</v>
      </c>
      <c r="P70" s="47">
        <v>0</v>
      </c>
      <c r="Q70" s="46">
        <f t="shared" si="4"/>
        <v>0.99999999999999989</v>
      </c>
      <c r="R70" s="48" t="str">
        <f t="shared" si="5"/>
        <v>Correct</v>
      </c>
      <c r="S70" s="48">
        <f t="shared" si="2"/>
        <v>510551.04000000004</v>
      </c>
      <c r="T70" s="62"/>
      <c r="U70" s="62"/>
      <c r="V70" s="62"/>
      <c r="W70" s="13"/>
    </row>
    <row r="71" spans="1:23" x14ac:dyDescent="0.25">
      <c r="A71" s="45">
        <f t="shared" si="3"/>
        <v>59</v>
      </c>
      <c r="B71" s="105" t="s">
        <v>439</v>
      </c>
      <c r="C71" s="44" t="s">
        <v>440</v>
      </c>
      <c r="D71" s="44" t="s">
        <v>29</v>
      </c>
      <c r="E71" s="44" t="s">
        <v>18</v>
      </c>
      <c r="F71" s="44" t="s">
        <v>246</v>
      </c>
      <c r="G71" s="27">
        <v>0</v>
      </c>
      <c r="H71" s="27">
        <v>0</v>
      </c>
      <c r="I71" s="27">
        <v>0</v>
      </c>
      <c r="J71" s="27">
        <v>0</v>
      </c>
      <c r="K71" s="27">
        <v>512325.12</v>
      </c>
      <c r="L71" s="47">
        <v>0.22343452532641775</v>
      </c>
      <c r="M71" s="47">
        <v>6.155856656023425E-2</v>
      </c>
      <c r="N71" s="47">
        <v>0</v>
      </c>
      <c r="O71" s="47">
        <v>0.71500690811334799</v>
      </c>
      <c r="P71" s="47">
        <v>0</v>
      </c>
      <c r="Q71" s="46">
        <f t="shared" si="4"/>
        <v>1</v>
      </c>
      <c r="R71" s="48" t="str">
        <f t="shared" si="5"/>
        <v>Correct</v>
      </c>
      <c r="S71" s="48">
        <f t="shared" si="2"/>
        <v>512325.12</v>
      </c>
      <c r="T71" s="62"/>
      <c r="U71" s="62"/>
      <c r="V71" s="62"/>
      <c r="W71" s="13"/>
    </row>
    <row r="72" spans="1:23" x14ac:dyDescent="0.25">
      <c r="A72" s="45">
        <f t="shared" si="3"/>
        <v>60</v>
      </c>
      <c r="B72" s="105" t="s">
        <v>441</v>
      </c>
      <c r="C72" s="44" t="s">
        <v>442</v>
      </c>
      <c r="D72" s="44" t="s">
        <v>29</v>
      </c>
      <c r="E72" s="44" t="s">
        <v>18</v>
      </c>
      <c r="F72" s="44" t="s">
        <v>246</v>
      </c>
      <c r="G72" s="27">
        <v>0</v>
      </c>
      <c r="H72" s="27">
        <v>447777.28000000003</v>
      </c>
      <c r="I72" s="27">
        <v>0</v>
      </c>
      <c r="J72" s="27">
        <v>0</v>
      </c>
      <c r="K72" s="27">
        <v>0</v>
      </c>
      <c r="L72" s="47">
        <v>0.22410980744713088</v>
      </c>
      <c r="M72" s="47">
        <v>4.9334794297736587E-2</v>
      </c>
      <c r="N72" s="47">
        <v>0</v>
      </c>
      <c r="O72" s="47">
        <v>0.72655539825513249</v>
      </c>
      <c r="P72" s="47">
        <v>0</v>
      </c>
      <c r="Q72" s="46">
        <f t="shared" si="4"/>
        <v>1</v>
      </c>
      <c r="R72" s="48" t="str">
        <f t="shared" si="5"/>
        <v>Correct</v>
      </c>
      <c r="S72" s="48">
        <f t="shared" si="2"/>
        <v>447777.28000000003</v>
      </c>
      <c r="T72" s="62"/>
      <c r="U72" s="62"/>
      <c r="V72" s="62"/>
      <c r="W72" s="13"/>
    </row>
    <row r="73" spans="1:23" x14ac:dyDescent="0.25">
      <c r="A73" s="45">
        <f t="shared" si="3"/>
        <v>61</v>
      </c>
      <c r="B73" s="105" t="s">
        <v>443</v>
      </c>
      <c r="C73" s="44" t="s">
        <v>444</v>
      </c>
      <c r="D73" s="44" t="s">
        <v>29</v>
      </c>
      <c r="E73" s="44" t="s">
        <v>18</v>
      </c>
      <c r="F73" s="44" t="s">
        <v>246</v>
      </c>
      <c r="G73" s="27">
        <v>383189.76000000001</v>
      </c>
      <c r="H73" s="27">
        <v>0</v>
      </c>
      <c r="I73" s="27">
        <v>0</v>
      </c>
      <c r="J73" s="27">
        <v>0</v>
      </c>
      <c r="K73" s="27">
        <v>0</v>
      </c>
      <c r="L73" s="47">
        <v>0.22501321538446123</v>
      </c>
      <c r="M73" s="47">
        <v>2.734937384548063E-2</v>
      </c>
      <c r="N73" s="47">
        <v>0</v>
      </c>
      <c r="O73" s="47">
        <v>0.74763741077005819</v>
      </c>
      <c r="P73" s="47">
        <v>0</v>
      </c>
      <c r="Q73" s="46">
        <f t="shared" si="4"/>
        <v>1</v>
      </c>
      <c r="R73" s="48" t="str">
        <f t="shared" si="5"/>
        <v>Correct</v>
      </c>
      <c r="S73" s="48">
        <f t="shared" si="2"/>
        <v>383189.76000000001</v>
      </c>
      <c r="T73" s="62"/>
      <c r="U73" s="62"/>
      <c r="V73" s="62"/>
      <c r="W73" s="13"/>
    </row>
    <row r="74" spans="1:23" x14ac:dyDescent="0.25">
      <c r="A74" s="45">
        <f t="shared" si="3"/>
        <v>62</v>
      </c>
      <c r="B74" s="105" t="s">
        <v>445</v>
      </c>
      <c r="C74" s="44" t="s">
        <v>446</v>
      </c>
      <c r="D74" s="44" t="s">
        <v>29</v>
      </c>
      <c r="E74" s="44" t="s">
        <v>18</v>
      </c>
      <c r="F74" s="44" t="s">
        <v>246</v>
      </c>
      <c r="G74" s="27">
        <v>473861.12</v>
      </c>
      <c r="H74" s="27">
        <v>0</v>
      </c>
      <c r="I74" s="27">
        <v>0</v>
      </c>
      <c r="J74" s="27">
        <v>0</v>
      </c>
      <c r="K74" s="27">
        <v>0</v>
      </c>
      <c r="L74" s="47">
        <v>0.22381477509697359</v>
      </c>
      <c r="M74" s="47">
        <v>5.988463455284114E-2</v>
      </c>
      <c r="N74" s="47">
        <v>0</v>
      </c>
      <c r="O74" s="47">
        <v>0.71630059035018534</v>
      </c>
      <c r="P74" s="47">
        <v>0</v>
      </c>
      <c r="Q74" s="46">
        <f t="shared" si="4"/>
        <v>1</v>
      </c>
      <c r="R74" s="48" t="str">
        <f t="shared" si="5"/>
        <v>Correct</v>
      </c>
      <c r="S74" s="48">
        <f t="shared" si="2"/>
        <v>473861.12</v>
      </c>
      <c r="T74" s="62"/>
      <c r="U74" s="62"/>
      <c r="V74" s="62"/>
      <c r="W74" s="13"/>
    </row>
    <row r="75" spans="1:23" x14ac:dyDescent="0.25">
      <c r="A75" s="45">
        <f t="shared" si="3"/>
        <v>63</v>
      </c>
      <c r="B75" s="105" t="s">
        <v>447</v>
      </c>
      <c r="C75" s="44" t="s">
        <v>448</v>
      </c>
      <c r="D75" s="44" t="s">
        <v>29</v>
      </c>
      <c r="E75" s="44" t="s">
        <v>18</v>
      </c>
      <c r="F75" s="44" t="s">
        <v>246</v>
      </c>
      <c r="G75" s="27">
        <v>0</v>
      </c>
      <c r="H75" s="27">
        <v>0</v>
      </c>
      <c r="I75" s="27">
        <v>3513.6000000000004</v>
      </c>
      <c r="J75" s="27">
        <v>0</v>
      </c>
      <c r="K75" s="27">
        <v>0</v>
      </c>
      <c r="L75" s="47">
        <v>0.2233037340619308</v>
      </c>
      <c r="M75" s="47">
        <v>5.3790983606557381E-2</v>
      </c>
      <c r="N75" s="47">
        <v>0</v>
      </c>
      <c r="O75" s="47">
        <v>0.72290528233151186</v>
      </c>
      <c r="P75" s="47">
        <v>0</v>
      </c>
      <c r="Q75" s="46">
        <f t="shared" si="4"/>
        <v>1</v>
      </c>
      <c r="R75" s="48" t="str">
        <f t="shared" si="5"/>
        <v>Correct</v>
      </c>
      <c r="S75" s="48">
        <f t="shared" si="2"/>
        <v>3513.6000000000004</v>
      </c>
      <c r="T75" s="62"/>
      <c r="U75" s="62"/>
      <c r="V75" s="62"/>
      <c r="W75" s="13"/>
    </row>
    <row r="76" spans="1:23" x14ac:dyDescent="0.25">
      <c r="A76" s="45">
        <f t="shared" si="3"/>
        <v>64</v>
      </c>
      <c r="B76" s="105" t="s">
        <v>449</v>
      </c>
      <c r="C76" s="44" t="s">
        <v>450</v>
      </c>
      <c r="D76" s="44" t="s">
        <v>29</v>
      </c>
      <c r="E76" s="44" t="s">
        <v>18</v>
      </c>
      <c r="F76" s="44" t="s">
        <v>246</v>
      </c>
      <c r="G76" s="27">
        <v>925523.32</v>
      </c>
      <c r="H76" s="27">
        <v>174115.72</v>
      </c>
      <c r="I76" s="27">
        <v>0</v>
      </c>
      <c r="J76" s="27">
        <v>0</v>
      </c>
      <c r="K76" s="27">
        <v>0</v>
      </c>
      <c r="L76" s="47">
        <v>0.21875000000000003</v>
      </c>
      <c r="M76" s="47">
        <v>2.3053928678268824E-2</v>
      </c>
      <c r="N76" s="47">
        <v>0</v>
      </c>
      <c r="O76" s="47">
        <v>0.75819607132173117</v>
      </c>
      <c r="P76" s="47">
        <v>0</v>
      </c>
      <c r="Q76" s="46">
        <f t="shared" si="4"/>
        <v>1</v>
      </c>
      <c r="R76" s="48" t="str">
        <f t="shared" si="5"/>
        <v>Correct</v>
      </c>
      <c r="S76" s="48">
        <f t="shared" si="2"/>
        <v>1099639.04</v>
      </c>
      <c r="T76" s="62"/>
      <c r="U76" s="62"/>
      <c r="V76" s="62"/>
      <c r="W76" s="13"/>
    </row>
    <row r="77" spans="1:23" x14ac:dyDescent="0.25">
      <c r="A77" s="45">
        <f t="shared" si="3"/>
        <v>65</v>
      </c>
      <c r="B77" s="105" t="s">
        <v>451</v>
      </c>
      <c r="C77" s="44" t="s">
        <v>452</v>
      </c>
      <c r="D77" s="44" t="s">
        <v>29</v>
      </c>
      <c r="E77" s="44" t="s">
        <v>14</v>
      </c>
      <c r="F77" s="44" t="s">
        <v>246</v>
      </c>
      <c r="G77" s="27">
        <v>0</v>
      </c>
      <c r="H77" s="27">
        <v>1894808.9074542713</v>
      </c>
      <c r="I77" s="27">
        <v>207849.08003835694</v>
      </c>
      <c r="J77" s="27">
        <v>0</v>
      </c>
      <c r="K77" s="27">
        <v>0</v>
      </c>
      <c r="L77" s="47">
        <v>0.13541538480928927</v>
      </c>
      <c r="M77" s="47">
        <v>0.29080834859080085</v>
      </c>
      <c r="N77" s="47">
        <v>0</v>
      </c>
      <c r="O77" s="47">
        <v>0.57377626659990977</v>
      </c>
      <c r="P77" s="47">
        <v>0</v>
      </c>
      <c r="Q77" s="46">
        <f t="shared" si="4"/>
        <v>0.99999999999999989</v>
      </c>
      <c r="R77" s="48" t="str">
        <f t="shared" si="5"/>
        <v>Correct</v>
      </c>
      <c r="S77" s="48">
        <f t="shared" si="2"/>
        <v>2102657.9874926284</v>
      </c>
      <c r="T77" s="62"/>
      <c r="U77" s="62"/>
      <c r="V77" s="62"/>
      <c r="W77" s="13"/>
    </row>
    <row r="78" spans="1:23" x14ac:dyDescent="0.25">
      <c r="A78" s="45">
        <f t="shared" si="3"/>
        <v>66</v>
      </c>
      <c r="B78" s="105" t="s">
        <v>453</v>
      </c>
      <c r="C78" s="44" t="s">
        <v>454</v>
      </c>
      <c r="D78" s="44" t="s">
        <v>29</v>
      </c>
      <c r="E78" s="44" t="s">
        <v>14</v>
      </c>
      <c r="F78" s="44" t="s">
        <v>246</v>
      </c>
      <c r="G78" s="27">
        <v>589874.51285696996</v>
      </c>
      <c r="H78" s="27">
        <v>78499.358928795598</v>
      </c>
      <c r="I78" s="27">
        <v>0</v>
      </c>
      <c r="J78" s="27">
        <v>0</v>
      </c>
      <c r="K78" s="27">
        <v>0</v>
      </c>
      <c r="L78" s="47">
        <v>0.13549020974202503</v>
      </c>
      <c r="M78" s="47">
        <v>0.27439112067834825</v>
      </c>
      <c r="N78" s="47">
        <v>0</v>
      </c>
      <c r="O78" s="47">
        <v>0.59011866957962678</v>
      </c>
      <c r="P78" s="47">
        <v>0</v>
      </c>
      <c r="Q78" s="46">
        <f t="shared" si="4"/>
        <v>1</v>
      </c>
      <c r="R78" s="48" t="str">
        <f t="shared" si="5"/>
        <v>Correct</v>
      </c>
      <c r="S78" s="48">
        <f t="shared" ref="S78:S141" si="6">SUM(G78:K78)</f>
        <v>668373.87178576551</v>
      </c>
      <c r="T78" s="62"/>
      <c r="U78" s="62"/>
      <c r="V78" s="62"/>
      <c r="W78" s="13"/>
    </row>
    <row r="79" spans="1:23" x14ac:dyDescent="0.25">
      <c r="A79" s="45">
        <f t="shared" ref="A79:A142" si="7">IF(B79=0,,A78+1)</f>
        <v>67</v>
      </c>
      <c r="B79" s="105" t="s">
        <v>455</v>
      </c>
      <c r="C79" s="44" t="s">
        <v>456</v>
      </c>
      <c r="D79" s="44" t="s">
        <v>29</v>
      </c>
      <c r="E79" s="44" t="s">
        <v>51</v>
      </c>
      <c r="F79" s="44" t="s">
        <v>246</v>
      </c>
      <c r="G79" s="27">
        <v>0</v>
      </c>
      <c r="H79" s="27">
        <v>0</v>
      </c>
      <c r="I79" s="27">
        <v>0</v>
      </c>
      <c r="J79" s="27">
        <v>0</v>
      </c>
      <c r="K79" s="27">
        <v>157005.79999999999</v>
      </c>
      <c r="L79" s="47">
        <v>0.29272039631656926</v>
      </c>
      <c r="M79" s="47">
        <v>0.15677127851327788</v>
      </c>
      <c r="N79" s="47">
        <v>0</v>
      </c>
      <c r="O79" s="47">
        <v>0.55050832517015302</v>
      </c>
      <c r="P79" s="47">
        <v>0</v>
      </c>
      <c r="Q79" s="46">
        <f t="shared" si="4"/>
        <v>1.0000000000000002</v>
      </c>
      <c r="R79" s="48" t="str">
        <f t="shared" si="5"/>
        <v>Correct</v>
      </c>
      <c r="S79" s="48">
        <f t="shared" si="6"/>
        <v>157005.79999999999</v>
      </c>
      <c r="T79" s="62"/>
      <c r="U79" s="62"/>
      <c r="V79" s="62"/>
      <c r="W79" s="13"/>
    </row>
    <row r="80" spans="1:23" x14ac:dyDescent="0.25">
      <c r="A80" s="45">
        <f t="shared" si="7"/>
        <v>68</v>
      </c>
      <c r="B80" s="105" t="s">
        <v>290</v>
      </c>
      <c r="C80" s="44" t="s">
        <v>457</v>
      </c>
      <c r="D80" s="44" t="s">
        <v>29</v>
      </c>
      <c r="E80" s="44" t="s">
        <v>51</v>
      </c>
      <c r="F80" s="44" t="s">
        <v>246</v>
      </c>
      <c r="G80" s="27">
        <v>0</v>
      </c>
      <c r="H80" s="27">
        <v>0</v>
      </c>
      <c r="I80" s="27">
        <v>0</v>
      </c>
      <c r="J80" s="27">
        <v>157005.79999999999</v>
      </c>
      <c r="K80" s="27">
        <v>0</v>
      </c>
      <c r="L80" s="47">
        <v>0.29272039631656926</v>
      </c>
      <c r="M80" s="47">
        <v>0.15677127851327788</v>
      </c>
      <c r="N80" s="47">
        <v>0</v>
      </c>
      <c r="O80" s="47">
        <v>0.55050832517015302</v>
      </c>
      <c r="P80" s="47">
        <v>0</v>
      </c>
      <c r="Q80" s="46">
        <f t="shared" si="4"/>
        <v>1.0000000000000002</v>
      </c>
      <c r="R80" s="48" t="str">
        <f t="shared" si="5"/>
        <v>Correct</v>
      </c>
      <c r="S80" s="48">
        <f t="shared" si="6"/>
        <v>157005.79999999999</v>
      </c>
      <c r="T80" s="62"/>
      <c r="U80" s="62"/>
      <c r="V80" s="62"/>
      <c r="W80" s="13"/>
    </row>
    <row r="81" spans="1:23" x14ac:dyDescent="0.25">
      <c r="A81" s="45">
        <f t="shared" si="7"/>
        <v>69</v>
      </c>
      <c r="B81" s="105" t="s">
        <v>458</v>
      </c>
      <c r="C81" s="44">
        <v>262</v>
      </c>
      <c r="D81" s="44" t="s">
        <v>29</v>
      </c>
      <c r="E81" s="44" t="s">
        <v>18</v>
      </c>
      <c r="F81" s="44" t="s">
        <v>246</v>
      </c>
      <c r="G81" s="27">
        <v>141816.63999999998</v>
      </c>
      <c r="H81" s="27">
        <v>141816.63999999998</v>
      </c>
      <c r="I81" s="27">
        <v>141816.63999999998</v>
      </c>
      <c r="J81" s="27">
        <v>141816.63999999998</v>
      </c>
      <c r="K81" s="27">
        <v>141816.63999999998</v>
      </c>
      <c r="L81" s="47">
        <v>0.71473587302590169</v>
      </c>
      <c r="M81" s="47">
        <v>9.837491566574981E-2</v>
      </c>
      <c r="N81" s="47">
        <v>0</v>
      </c>
      <c r="O81" s="47">
        <v>0.1649341008220192</v>
      </c>
      <c r="P81" s="47">
        <v>2.195511048632939E-2</v>
      </c>
      <c r="Q81" s="46">
        <f t="shared" si="4"/>
        <v>1.0000000000000002</v>
      </c>
      <c r="R81" s="48" t="str">
        <f t="shared" si="5"/>
        <v>Correct</v>
      </c>
      <c r="S81" s="48">
        <f t="shared" si="6"/>
        <v>709083.2</v>
      </c>
      <c r="T81" s="62"/>
      <c r="U81" s="62"/>
      <c r="V81" s="62"/>
      <c r="W81" s="13"/>
    </row>
    <row r="82" spans="1:23" x14ac:dyDescent="0.25">
      <c r="A82" s="45">
        <f t="shared" si="7"/>
        <v>70</v>
      </c>
      <c r="B82" s="105" t="s">
        <v>459</v>
      </c>
      <c r="C82" s="44">
        <v>263</v>
      </c>
      <c r="D82" s="44" t="s">
        <v>29</v>
      </c>
      <c r="E82" s="44" t="s">
        <v>14</v>
      </c>
      <c r="F82" s="44" t="s">
        <v>246</v>
      </c>
      <c r="G82" s="27">
        <v>164811.04080000002</v>
      </c>
      <c r="H82" s="27">
        <v>164811.04080000002</v>
      </c>
      <c r="I82" s="27">
        <v>164811.04080000002</v>
      </c>
      <c r="J82" s="27">
        <v>164811.04080000002</v>
      </c>
      <c r="K82" s="27">
        <v>164811.04080000002</v>
      </c>
      <c r="L82" s="47">
        <v>0.2857142857142857</v>
      </c>
      <c r="M82" s="47">
        <v>0</v>
      </c>
      <c r="N82" s="47">
        <v>0</v>
      </c>
      <c r="O82" s="47">
        <v>0.71428571428571419</v>
      </c>
      <c r="P82" s="47">
        <v>0</v>
      </c>
      <c r="Q82" s="46">
        <f t="shared" si="4"/>
        <v>0.99999999999999989</v>
      </c>
      <c r="R82" s="48" t="str">
        <f t="shared" si="5"/>
        <v>Correct</v>
      </c>
      <c r="S82" s="48">
        <f t="shared" si="6"/>
        <v>824055.20400000014</v>
      </c>
      <c r="T82" s="62"/>
      <c r="U82" s="62"/>
      <c r="V82" s="62"/>
      <c r="W82" s="13"/>
    </row>
    <row r="83" spans="1:23" x14ac:dyDescent="0.25">
      <c r="A83" s="45">
        <f t="shared" si="7"/>
        <v>71</v>
      </c>
      <c r="B83" s="105" t="s">
        <v>460</v>
      </c>
      <c r="C83" s="44">
        <v>264</v>
      </c>
      <c r="D83" s="44" t="s">
        <v>29</v>
      </c>
      <c r="E83" s="44" t="s">
        <v>18</v>
      </c>
      <c r="F83" s="44" t="s">
        <v>71</v>
      </c>
      <c r="G83" s="27">
        <v>60928.000000000022</v>
      </c>
      <c r="H83" s="27">
        <v>60928.000000000022</v>
      </c>
      <c r="I83" s="27">
        <v>60928.000000000022</v>
      </c>
      <c r="J83" s="27">
        <v>60928.000000000022</v>
      </c>
      <c r="K83" s="27">
        <v>60928.000000000022</v>
      </c>
      <c r="L83" s="47">
        <v>0.58508403361344541</v>
      </c>
      <c r="M83" s="47">
        <v>0.35451680672268909</v>
      </c>
      <c r="N83" s="47">
        <v>0</v>
      </c>
      <c r="O83" s="47">
        <v>1.3130252100840336E-2</v>
      </c>
      <c r="P83" s="47">
        <v>4.7268907563025209E-2</v>
      </c>
      <c r="Q83" s="46">
        <f t="shared" si="4"/>
        <v>1</v>
      </c>
      <c r="R83" s="48" t="str">
        <f t="shared" si="5"/>
        <v>Correct</v>
      </c>
      <c r="S83" s="48">
        <f t="shared" si="6"/>
        <v>304640.00000000012</v>
      </c>
      <c r="T83" s="62"/>
      <c r="U83" s="62"/>
      <c r="V83" s="62"/>
      <c r="W83" s="13"/>
    </row>
    <row r="84" spans="1:23" x14ac:dyDescent="0.25">
      <c r="A84" s="45">
        <f t="shared" si="7"/>
        <v>72</v>
      </c>
      <c r="B84" s="105" t="s">
        <v>461</v>
      </c>
      <c r="C84" s="44">
        <v>267</v>
      </c>
      <c r="D84" s="44" t="s">
        <v>29</v>
      </c>
      <c r="E84" s="44" t="s">
        <v>15</v>
      </c>
      <c r="F84" s="44" t="s">
        <v>246</v>
      </c>
      <c r="G84" s="27">
        <v>635719.42000000004</v>
      </c>
      <c r="H84" s="27">
        <v>0</v>
      </c>
      <c r="I84" s="27">
        <v>0</v>
      </c>
      <c r="J84" s="27">
        <v>0</v>
      </c>
      <c r="K84" s="27">
        <v>0</v>
      </c>
      <c r="L84" s="47">
        <v>0.23664122137404581</v>
      </c>
      <c r="M84" s="47">
        <v>0.36509188283095079</v>
      </c>
      <c r="N84" s="47">
        <v>0</v>
      </c>
      <c r="O84" s="47">
        <v>0.39826689579500335</v>
      </c>
      <c r="P84" s="47">
        <v>0</v>
      </c>
      <c r="Q84" s="46">
        <f t="shared" si="4"/>
        <v>1</v>
      </c>
      <c r="R84" s="48" t="str">
        <f t="shared" si="5"/>
        <v>Correct</v>
      </c>
      <c r="S84" s="48">
        <f t="shared" si="6"/>
        <v>635719.42000000004</v>
      </c>
      <c r="T84" s="62"/>
      <c r="U84" s="62"/>
      <c r="V84" s="62"/>
      <c r="W84" s="13"/>
    </row>
    <row r="85" spans="1:23" x14ac:dyDescent="0.25">
      <c r="A85" s="97">
        <f t="shared" si="7"/>
        <v>73</v>
      </c>
      <c r="B85" s="105" t="s">
        <v>462</v>
      </c>
      <c r="C85" s="44">
        <v>268</v>
      </c>
      <c r="D85" s="98" t="s">
        <v>29</v>
      </c>
      <c r="E85" s="98" t="s">
        <v>18</v>
      </c>
      <c r="F85" s="98" t="s">
        <v>246</v>
      </c>
      <c r="G85" s="94"/>
      <c r="H85" s="94"/>
      <c r="I85" s="94"/>
      <c r="J85" s="94"/>
      <c r="K85" s="94"/>
      <c r="L85" s="47">
        <v>0.21875</v>
      </c>
      <c r="M85" s="47">
        <v>6.765479959385471E-5</v>
      </c>
      <c r="N85" s="47">
        <v>0</v>
      </c>
      <c r="O85" s="47">
        <v>0.78118234520040608</v>
      </c>
      <c r="P85" s="47">
        <v>0</v>
      </c>
      <c r="Q85" s="46">
        <f t="shared" si="4"/>
        <v>1</v>
      </c>
      <c r="R85" s="48" t="str">
        <f t="shared" si="5"/>
        <v>Error</v>
      </c>
      <c r="S85" s="48">
        <f t="shared" si="6"/>
        <v>0</v>
      </c>
      <c r="T85" s="62"/>
      <c r="U85" s="62"/>
      <c r="V85" s="62"/>
      <c r="W85" s="13"/>
    </row>
    <row r="86" spans="1:23" x14ac:dyDescent="0.25">
      <c r="A86" s="45">
        <f t="shared" si="7"/>
        <v>74</v>
      </c>
      <c r="B86" s="105" t="s">
        <v>463</v>
      </c>
      <c r="C86" s="44">
        <v>271</v>
      </c>
      <c r="D86" s="44" t="s">
        <v>29</v>
      </c>
      <c r="E86" s="44" t="s">
        <v>15</v>
      </c>
      <c r="F86" s="44" t="s">
        <v>246</v>
      </c>
      <c r="G86" s="27">
        <v>216718.53999999995</v>
      </c>
      <c r="H86" s="27">
        <v>216718.53999999995</v>
      </c>
      <c r="I86" s="27">
        <v>216718.53999999995</v>
      </c>
      <c r="J86" s="27">
        <v>216718.53999999995</v>
      </c>
      <c r="K86" s="27">
        <v>216718.53999999995</v>
      </c>
      <c r="L86" s="47">
        <v>0.33446395495281578</v>
      </c>
      <c r="M86" s="47">
        <v>0.36050076749317345</v>
      </c>
      <c r="N86" s="47">
        <v>0</v>
      </c>
      <c r="O86" s="47">
        <v>0.30503527755401083</v>
      </c>
      <c r="P86" s="47">
        <v>0</v>
      </c>
      <c r="Q86" s="46">
        <f t="shared" si="4"/>
        <v>1</v>
      </c>
      <c r="R86" s="48" t="str">
        <f t="shared" si="5"/>
        <v>Correct</v>
      </c>
      <c r="S86" s="48">
        <f t="shared" si="6"/>
        <v>1083592.6999999997</v>
      </c>
      <c r="T86" s="62"/>
      <c r="U86" s="62"/>
      <c r="V86" s="62"/>
      <c r="W86" s="13"/>
    </row>
    <row r="87" spans="1:23" x14ac:dyDescent="0.25">
      <c r="A87" s="45">
        <f t="shared" si="7"/>
        <v>75</v>
      </c>
      <c r="B87" s="105" t="s">
        <v>464</v>
      </c>
      <c r="C87" s="44">
        <v>275</v>
      </c>
      <c r="D87" s="44" t="s">
        <v>29</v>
      </c>
      <c r="E87" s="44" t="s">
        <v>14</v>
      </c>
      <c r="F87" s="44" t="s">
        <v>246</v>
      </c>
      <c r="G87" s="27">
        <v>649021.80000000005</v>
      </c>
      <c r="H87" s="27">
        <v>0</v>
      </c>
      <c r="I87" s="27">
        <v>0</v>
      </c>
      <c r="J87" s="27">
        <v>0</v>
      </c>
      <c r="K87" s="27">
        <v>0</v>
      </c>
      <c r="L87" s="47">
        <v>0.29397286809164191</v>
      </c>
      <c r="M87" s="47">
        <v>0.29637679350678203</v>
      </c>
      <c r="N87" s="47">
        <v>0</v>
      </c>
      <c r="O87" s="47">
        <v>0.409650338401576</v>
      </c>
      <c r="P87" s="47">
        <v>0</v>
      </c>
      <c r="Q87" s="46">
        <f t="shared" si="4"/>
        <v>1</v>
      </c>
      <c r="R87" s="48" t="str">
        <f t="shared" si="5"/>
        <v>Correct</v>
      </c>
      <c r="S87" s="48">
        <f t="shared" si="6"/>
        <v>649021.80000000005</v>
      </c>
      <c r="T87" s="62"/>
      <c r="U87" s="62"/>
      <c r="V87" s="62"/>
      <c r="W87" s="13"/>
    </row>
    <row r="88" spans="1:23" x14ac:dyDescent="0.25">
      <c r="A88" s="45">
        <f t="shared" si="7"/>
        <v>76</v>
      </c>
      <c r="B88" s="105" t="s">
        <v>465</v>
      </c>
      <c r="C88" s="44">
        <v>276</v>
      </c>
      <c r="D88" s="44" t="s">
        <v>29</v>
      </c>
      <c r="E88" s="44" t="s">
        <v>14</v>
      </c>
      <c r="F88" s="44" t="s">
        <v>246</v>
      </c>
      <c r="G88" s="27">
        <v>260832</v>
      </c>
      <c r="H88" s="27">
        <v>0</v>
      </c>
      <c r="I88" s="27">
        <v>0</v>
      </c>
      <c r="J88" s="27">
        <v>0</v>
      </c>
      <c r="K88" s="27">
        <v>0</v>
      </c>
      <c r="L88" s="47">
        <v>0.2555552999631947</v>
      </c>
      <c r="M88" s="47">
        <v>6.6533247454300087E-2</v>
      </c>
      <c r="N88" s="47">
        <v>0</v>
      </c>
      <c r="O88" s="47">
        <v>0.67791145258250518</v>
      </c>
      <c r="P88" s="47">
        <v>0</v>
      </c>
      <c r="Q88" s="46">
        <f t="shared" si="4"/>
        <v>1</v>
      </c>
      <c r="R88" s="48" t="str">
        <f t="shared" si="5"/>
        <v>Correct</v>
      </c>
      <c r="S88" s="48">
        <f t="shared" si="6"/>
        <v>260832</v>
      </c>
      <c r="T88" s="62"/>
      <c r="U88" s="62"/>
      <c r="V88" s="62"/>
      <c r="W88" s="13"/>
    </row>
    <row r="89" spans="1:23" x14ac:dyDescent="0.25">
      <c r="A89" s="45">
        <f t="shared" si="7"/>
        <v>77</v>
      </c>
      <c r="B89" s="105" t="s">
        <v>466</v>
      </c>
      <c r="C89" s="44">
        <v>277</v>
      </c>
      <c r="D89" s="44" t="s">
        <v>29</v>
      </c>
      <c r="E89" s="44" t="s">
        <v>18</v>
      </c>
      <c r="F89" s="44" t="s">
        <v>246</v>
      </c>
      <c r="G89" s="27">
        <v>44464</v>
      </c>
      <c r="H89" s="27">
        <v>44464</v>
      </c>
      <c r="I89" s="27">
        <v>44464</v>
      </c>
      <c r="J89" s="27">
        <v>44464</v>
      </c>
      <c r="K89" s="27">
        <v>44464</v>
      </c>
      <c r="L89" s="47">
        <v>0.2857142857142857</v>
      </c>
      <c r="M89" s="47">
        <v>0.11245052177042102</v>
      </c>
      <c r="N89" s="47">
        <v>0</v>
      </c>
      <c r="O89" s="47">
        <v>0.60183519251529327</v>
      </c>
      <c r="P89" s="47">
        <v>0</v>
      </c>
      <c r="Q89" s="46">
        <f t="shared" si="4"/>
        <v>1</v>
      </c>
      <c r="R89" s="48" t="str">
        <f t="shared" si="5"/>
        <v>Correct</v>
      </c>
      <c r="S89" s="48">
        <f t="shared" si="6"/>
        <v>222320</v>
      </c>
      <c r="T89" s="62"/>
      <c r="U89" s="62"/>
      <c r="V89" s="62"/>
      <c r="W89" s="13"/>
    </row>
    <row r="90" spans="1:23" x14ac:dyDescent="0.25">
      <c r="A90" s="45">
        <f t="shared" si="7"/>
        <v>78</v>
      </c>
      <c r="B90" s="105" t="s">
        <v>467</v>
      </c>
      <c r="C90" s="44">
        <v>278</v>
      </c>
      <c r="D90" s="44" t="s">
        <v>29</v>
      </c>
      <c r="E90" s="44" t="s">
        <v>18</v>
      </c>
      <c r="F90" s="44" t="s">
        <v>71</v>
      </c>
      <c r="G90" s="27">
        <v>946991.91999999981</v>
      </c>
      <c r="H90" s="27">
        <v>946991.91999999981</v>
      </c>
      <c r="I90" s="27">
        <v>946991.91999999981</v>
      </c>
      <c r="J90" s="27">
        <v>946991.91999999981</v>
      </c>
      <c r="K90" s="27">
        <v>946991.91999999981</v>
      </c>
      <c r="L90" s="47">
        <v>0.46565246301151131</v>
      </c>
      <c r="M90" s="47">
        <v>0.29885154669535091</v>
      </c>
      <c r="N90" s="47">
        <v>0</v>
      </c>
      <c r="O90" s="47">
        <v>0.18195044367432409</v>
      </c>
      <c r="P90" s="47">
        <v>5.3545546618813819E-2</v>
      </c>
      <c r="Q90" s="46">
        <f t="shared" si="4"/>
        <v>1.0000000000000002</v>
      </c>
      <c r="R90" s="48" t="str">
        <f t="shared" si="5"/>
        <v>Correct</v>
      </c>
      <c r="S90" s="48">
        <f t="shared" si="6"/>
        <v>4734959.5999999987</v>
      </c>
      <c r="T90" s="62"/>
      <c r="U90" s="62"/>
      <c r="V90" s="62"/>
      <c r="W90" s="13"/>
    </row>
    <row r="91" spans="1:23" x14ac:dyDescent="0.25">
      <c r="A91" s="45">
        <f t="shared" si="7"/>
        <v>79</v>
      </c>
      <c r="B91" s="105" t="s">
        <v>344</v>
      </c>
      <c r="C91" s="44" t="s">
        <v>333</v>
      </c>
      <c r="D91" s="44" t="s">
        <v>29</v>
      </c>
      <c r="E91" s="44" t="s">
        <v>14</v>
      </c>
      <c r="F91" s="44" t="s">
        <v>70</v>
      </c>
      <c r="G91" s="27">
        <v>5400000</v>
      </c>
      <c r="H91" s="27">
        <v>2000000.0000000002</v>
      </c>
      <c r="I91" s="27">
        <v>0</v>
      </c>
      <c r="J91" s="27">
        <v>0</v>
      </c>
      <c r="K91" s="27">
        <v>0</v>
      </c>
      <c r="L91" s="47">
        <v>0.24174028459773861</v>
      </c>
      <c r="M91" s="47">
        <v>0.25414058006439066</v>
      </c>
      <c r="N91" s="47">
        <v>0</v>
      </c>
      <c r="O91" s="47">
        <v>0.50411913533787078</v>
      </c>
      <c r="P91" s="47">
        <v>0</v>
      </c>
      <c r="Q91" s="46">
        <f t="shared" si="4"/>
        <v>1</v>
      </c>
      <c r="R91" s="48" t="str">
        <f t="shared" si="5"/>
        <v>Correct</v>
      </c>
      <c r="S91" s="48">
        <f t="shared" si="6"/>
        <v>7400000</v>
      </c>
      <c r="T91" s="62"/>
      <c r="U91" s="62"/>
      <c r="V91" s="62"/>
      <c r="W91" s="13"/>
    </row>
    <row r="92" spans="1:23" x14ac:dyDescent="0.25">
      <c r="A92" s="45">
        <f t="shared" si="7"/>
        <v>80</v>
      </c>
      <c r="B92" s="105" t="s">
        <v>468</v>
      </c>
      <c r="C92" s="44" t="s">
        <v>68</v>
      </c>
      <c r="D92" s="44" t="s">
        <v>29</v>
      </c>
      <c r="E92" s="44" t="s">
        <v>14</v>
      </c>
      <c r="F92" s="44" t="s">
        <v>70</v>
      </c>
      <c r="G92" s="94">
        <v>13620487.693076923</v>
      </c>
      <c r="H92" s="94">
        <v>12272008.946923077</v>
      </c>
      <c r="I92" s="27">
        <v>0</v>
      </c>
      <c r="J92" s="27">
        <v>0</v>
      </c>
      <c r="K92" s="27">
        <v>0</v>
      </c>
      <c r="L92" s="47">
        <v>0.22533283372089685</v>
      </c>
      <c r="M92" s="47">
        <v>0.14152555664867705</v>
      </c>
      <c r="N92" s="47">
        <v>0</v>
      </c>
      <c r="O92" s="47">
        <v>0.54188335698476697</v>
      </c>
      <c r="P92" s="47">
        <v>9.1258252645659121E-2</v>
      </c>
      <c r="Q92" s="46">
        <f t="shared" si="4"/>
        <v>1</v>
      </c>
      <c r="R92" s="48" t="str">
        <f t="shared" si="5"/>
        <v>Correct</v>
      </c>
      <c r="S92" s="48">
        <f t="shared" si="6"/>
        <v>25892496.640000001</v>
      </c>
      <c r="T92" s="62"/>
      <c r="U92" s="62"/>
      <c r="V92" s="62"/>
      <c r="W92" s="13"/>
    </row>
    <row r="93" spans="1:23" x14ac:dyDescent="0.25">
      <c r="A93" s="45">
        <f t="shared" si="7"/>
        <v>81</v>
      </c>
      <c r="B93" s="105" t="s">
        <v>345</v>
      </c>
      <c r="C93" s="44" t="s">
        <v>84</v>
      </c>
      <c r="D93" s="44" t="s">
        <v>29</v>
      </c>
      <c r="E93" s="44" t="s">
        <v>15</v>
      </c>
      <c r="F93" s="44" t="s">
        <v>70</v>
      </c>
      <c r="G93" s="27">
        <v>1960141.21</v>
      </c>
      <c r="H93" s="27">
        <v>0</v>
      </c>
      <c r="I93" s="27">
        <v>0</v>
      </c>
      <c r="J93" s="27">
        <v>0</v>
      </c>
      <c r="K93" s="27">
        <v>0</v>
      </c>
      <c r="L93" s="47">
        <v>0.35125244925304444</v>
      </c>
      <c r="M93" s="47">
        <v>0.27141135203381878</v>
      </c>
      <c r="N93" s="47">
        <v>0</v>
      </c>
      <c r="O93" s="47">
        <v>0.37733619871313673</v>
      </c>
      <c r="P93" s="47">
        <v>0</v>
      </c>
      <c r="Q93" s="46">
        <f t="shared" si="4"/>
        <v>1</v>
      </c>
      <c r="R93" s="48" t="str">
        <f t="shared" si="5"/>
        <v>Correct</v>
      </c>
      <c r="S93" s="48">
        <f t="shared" si="6"/>
        <v>1960141.21</v>
      </c>
      <c r="T93" s="62"/>
      <c r="U93" s="62"/>
      <c r="V93" s="62"/>
      <c r="W93" s="13"/>
    </row>
    <row r="94" spans="1:23" ht="36" x14ac:dyDescent="0.25">
      <c r="A94" s="45">
        <f t="shared" si="7"/>
        <v>82</v>
      </c>
      <c r="B94" s="105" t="s">
        <v>346</v>
      </c>
      <c r="C94" s="44" t="s">
        <v>134</v>
      </c>
      <c r="D94" s="44" t="s">
        <v>29</v>
      </c>
      <c r="E94" s="44" t="s">
        <v>15</v>
      </c>
      <c r="F94" s="44" t="s">
        <v>70</v>
      </c>
      <c r="G94" s="27">
        <v>1420556.2580000001</v>
      </c>
      <c r="H94" s="27">
        <v>0</v>
      </c>
      <c r="I94" s="27">
        <v>0</v>
      </c>
      <c r="J94" s="27">
        <v>0</v>
      </c>
      <c r="K94" s="27">
        <v>0</v>
      </c>
      <c r="L94" s="47">
        <v>0.2999617210513883</v>
      </c>
      <c r="M94" s="47">
        <v>0.28699996758593704</v>
      </c>
      <c r="N94" s="47">
        <v>0</v>
      </c>
      <c r="O94" s="47">
        <v>0.3347104328479189</v>
      </c>
      <c r="P94" s="47">
        <v>7.8327878514755728E-2</v>
      </c>
      <c r="Q94" s="46">
        <f t="shared" si="4"/>
        <v>1</v>
      </c>
      <c r="R94" s="48" t="str">
        <f t="shared" si="5"/>
        <v>Correct</v>
      </c>
      <c r="S94" s="48">
        <f t="shared" si="6"/>
        <v>1420556.2580000001</v>
      </c>
      <c r="T94" s="62"/>
      <c r="U94" s="62"/>
      <c r="V94" s="62"/>
      <c r="W94" s="13"/>
    </row>
    <row r="95" spans="1:23" x14ac:dyDescent="0.25">
      <c r="A95" s="45">
        <f t="shared" si="7"/>
        <v>83</v>
      </c>
      <c r="B95" s="105" t="s">
        <v>351</v>
      </c>
      <c r="C95" s="44" t="s">
        <v>334</v>
      </c>
      <c r="D95" s="44" t="s">
        <v>29</v>
      </c>
      <c r="E95" s="44" t="s">
        <v>14</v>
      </c>
      <c r="F95" s="44" t="s">
        <v>70</v>
      </c>
      <c r="G95" s="27">
        <v>15911166.821339952</v>
      </c>
      <c r="H95" s="27">
        <v>28997137.436724558</v>
      </c>
      <c r="I95" s="27">
        <v>48814496.741935492</v>
      </c>
      <c r="J95" s="27">
        <v>0</v>
      </c>
      <c r="K95" s="27">
        <v>0</v>
      </c>
      <c r="L95" s="47">
        <v>5.1828818048235671E-2</v>
      </c>
      <c r="M95" s="47">
        <v>0.16501041192740282</v>
      </c>
      <c r="N95" s="47">
        <v>0</v>
      </c>
      <c r="O95" s="47">
        <v>0.50832894975044551</v>
      </c>
      <c r="P95" s="47">
        <v>0.27483182027391606</v>
      </c>
      <c r="Q95" s="46">
        <f t="shared" si="4"/>
        <v>1</v>
      </c>
      <c r="R95" s="48" t="str">
        <f t="shared" si="5"/>
        <v>Correct</v>
      </c>
      <c r="S95" s="48">
        <f t="shared" si="6"/>
        <v>93722801</v>
      </c>
      <c r="T95" s="62"/>
      <c r="U95" s="62"/>
      <c r="V95" s="62"/>
      <c r="W95" s="13"/>
    </row>
    <row r="96" spans="1:23" x14ac:dyDescent="0.25">
      <c r="A96" s="45">
        <f t="shared" si="7"/>
        <v>84</v>
      </c>
      <c r="B96" s="105" t="s">
        <v>352</v>
      </c>
      <c r="C96" s="44" t="s">
        <v>335</v>
      </c>
      <c r="D96" s="44" t="s">
        <v>29</v>
      </c>
      <c r="E96" s="44" t="s">
        <v>15</v>
      </c>
      <c r="F96" s="44" t="s">
        <v>70</v>
      </c>
      <c r="G96" s="27">
        <v>7043662.339999998</v>
      </c>
      <c r="H96" s="27">
        <v>12092299.291111108</v>
      </c>
      <c r="I96" s="27">
        <v>6176723.3688888876</v>
      </c>
      <c r="J96" s="27">
        <v>0</v>
      </c>
      <c r="K96" s="27">
        <v>0</v>
      </c>
      <c r="L96" s="47">
        <v>0.25949202939158766</v>
      </c>
      <c r="M96" s="47">
        <v>0.42309130777710857</v>
      </c>
      <c r="N96" s="47">
        <v>0</v>
      </c>
      <c r="O96" s="47">
        <v>0.29487314364319706</v>
      </c>
      <c r="P96" s="47">
        <v>2.2543519188106674E-2</v>
      </c>
      <c r="Q96" s="46">
        <f t="shared" si="4"/>
        <v>1</v>
      </c>
      <c r="R96" s="48" t="str">
        <f t="shared" si="5"/>
        <v>Correct</v>
      </c>
      <c r="S96" s="48">
        <f t="shared" si="6"/>
        <v>25312684.999999996</v>
      </c>
      <c r="T96" s="62"/>
      <c r="U96" s="62"/>
      <c r="V96" s="62"/>
      <c r="W96" s="13"/>
    </row>
    <row r="97" spans="1:23" x14ac:dyDescent="0.25">
      <c r="A97" s="45">
        <f t="shared" si="7"/>
        <v>85</v>
      </c>
      <c r="B97" s="105" t="s">
        <v>353</v>
      </c>
      <c r="C97" s="44" t="s">
        <v>336</v>
      </c>
      <c r="D97" s="44" t="s">
        <v>29</v>
      </c>
      <c r="E97" s="44" t="s">
        <v>51</v>
      </c>
      <c r="F97" s="44" t="s">
        <v>70</v>
      </c>
      <c r="G97" s="27">
        <v>0</v>
      </c>
      <c r="H97" s="27">
        <v>1641722.0833333333</v>
      </c>
      <c r="I97" s="27">
        <v>1959224.9166666667</v>
      </c>
      <c r="J97" s="27">
        <v>0</v>
      </c>
      <c r="K97" s="27">
        <v>0</v>
      </c>
      <c r="L97" s="47">
        <v>0.28265870061403292</v>
      </c>
      <c r="M97" s="47">
        <v>0.36570963138307783</v>
      </c>
      <c r="N97" s="47">
        <v>0</v>
      </c>
      <c r="O97" s="47">
        <v>0.31597299265998641</v>
      </c>
      <c r="P97" s="47">
        <v>3.5658675342902853E-2</v>
      </c>
      <c r="Q97" s="46">
        <f t="shared" si="4"/>
        <v>1</v>
      </c>
      <c r="R97" s="48" t="str">
        <f t="shared" si="5"/>
        <v>Correct</v>
      </c>
      <c r="S97" s="48">
        <f t="shared" si="6"/>
        <v>3600947</v>
      </c>
      <c r="T97" s="62"/>
      <c r="U97" s="62"/>
      <c r="V97" s="62"/>
      <c r="W97" s="13"/>
    </row>
    <row r="98" spans="1:23" x14ac:dyDescent="0.25">
      <c r="A98" s="45">
        <f t="shared" si="7"/>
        <v>86</v>
      </c>
      <c r="B98" s="105" t="s">
        <v>332</v>
      </c>
      <c r="C98" s="44" t="s">
        <v>332</v>
      </c>
      <c r="D98" s="44" t="s">
        <v>29</v>
      </c>
      <c r="E98" s="44" t="s">
        <v>15</v>
      </c>
      <c r="F98" s="44" t="s">
        <v>70</v>
      </c>
      <c r="G98" s="27">
        <v>2402516.0923076924</v>
      </c>
      <c r="H98" s="27">
        <v>44544.257692307692</v>
      </c>
      <c r="I98" s="27">
        <v>0</v>
      </c>
      <c r="J98" s="27">
        <v>0</v>
      </c>
      <c r="K98" s="27">
        <v>0</v>
      </c>
      <c r="L98" s="47">
        <v>0.25030823207936004</v>
      </c>
      <c r="M98" s="47">
        <v>0.48642649945270044</v>
      </c>
      <c r="N98" s="47">
        <v>0</v>
      </c>
      <c r="O98" s="47">
        <v>0.26326526846793952</v>
      </c>
      <c r="P98" s="47">
        <v>0</v>
      </c>
      <c r="Q98" s="46">
        <f t="shared" si="4"/>
        <v>1</v>
      </c>
      <c r="R98" s="48" t="str">
        <f t="shared" si="5"/>
        <v>Correct</v>
      </c>
      <c r="S98" s="48">
        <f t="shared" si="6"/>
        <v>2447060.35</v>
      </c>
      <c r="T98" s="62"/>
      <c r="U98" s="62"/>
      <c r="V98" s="62"/>
      <c r="W98" s="13"/>
    </row>
    <row r="99" spans="1:23" x14ac:dyDescent="0.25">
      <c r="A99" s="45">
        <f t="shared" si="7"/>
        <v>0</v>
      </c>
      <c r="B99" s="105">
        <v>0</v>
      </c>
      <c r="C99" s="44" t="e">
        <v>#N/A</v>
      </c>
      <c r="D99" s="44"/>
      <c r="E99" s="44"/>
      <c r="F99" s="44"/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6">
        <f t="shared" si="4"/>
        <v>0</v>
      </c>
      <c r="R99" s="48" t="str">
        <f t="shared" si="5"/>
        <v>Correct</v>
      </c>
      <c r="S99" s="48">
        <f t="shared" si="6"/>
        <v>0</v>
      </c>
      <c r="T99" s="62"/>
      <c r="U99" s="62"/>
      <c r="V99" s="62"/>
      <c r="W99" s="13"/>
    </row>
    <row r="100" spans="1:23" x14ac:dyDescent="0.25">
      <c r="A100" s="45">
        <f t="shared" si="7"/>
        <v>0</v>
      </c>
      <c r="B100" s="105">
        <v>0</v>
      </c>
      <c r="C100" s="44" t="e">
        <v>#N/A</v>
      </c>
      <c r="D100" s="44"/>
      <c r="E100" s="44"/>
      <c r="F100" s="44"/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6">
        <f t="shared" si="4"/>
        <v>0</v>
      </c>
      <c r="R100" s="48" t="str">
        <f t="shared" si="5"/>
        <v>Correct</v>
      </c>
      <c r="S100" s="48">
        <f t="shared" si="6"/>
        <v>0</v>
      </c>
      <c r="T100" s="62"/>
      <c r="U100" s="62"/>
      <c r="V100" s="62"/>
      <c r="W100" s="13"/>
    </row>
    <row r="101" spans="1:23" x14ac:dyDescent="0.25">
      <c r="A101" s="45">
        <f t="shared" si="7"/>
        <v>0</v>
      </c>
      <c r="B101" s="105">
        <v>0</v>
      </c>
      <c r="C101" s="44" t="e">
        <v>#N/A</v>
      </c>
      <c r="D101" s="44"/>
      <c r="E101" s="44"/>
      <c r="F101" s="44"/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6">
        <f t="shared" si="4"/>
        <v>0</v>
      </c>
      <c r="R101" s="48" t="str">
        <f t="shared" si="5"/>
        <v>Correct</v>
      </c>
      <c r="S101" s="48">
        <f t="shared" si="6"/>
        <v>0</v>
      </c>
      <c r="T101" s="62"/>
      <c r="U101" s="62"/>
      <c r="V101" s="62"/>
      <c r="W101" s="13"/>
    </row>
    <row r="102" spans="1:23" x14ac:dyDescent="0.25">
      <c r="A102" s="45">
        <f t="shared" si="7"/>
        <v>0</v>
      </c>
      <c r="B102" s="105">
        <v>0</v>
      </c>
      <c r="C102" s="44" t="e">
        <v>#N/A</v>
      </c>
      <c r="D102" s="44"/>
      <c r="E102" s="44"/>
      <c r="F102" s="44"/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6">
        <f t="shared" si="4"/>
        <v>0</v>
      </c>
      <c r="R102" s="48" t="str">
        <f t="shared" si="5"/>
        <v>Correct</v>
      </c>
      <c r="S102" s="48">
        <f t="shared" si="6"/>
        <v>0</v>
      </c>
      <c r="T102" s="62"/>
      <c r="U102" s="62"/>
      <c r="V102" s="62"/>
      <c r="W102" s="13"/>
    </row>
    <row r="103" spans="1:23" x14ac:dyDescent="0.25">
      <c r="A103" s="45">
        <f t="shared" si="7"/>
        <v>0</v>
      </c>
      <c r="B103" s="105">
        <v>0</v>
      </c>
      <c r="C103" s="44" t="e">
        <v>#N/A</v>
      </c>
      <c r="D103" s="44"/>
      <c r="E103" s="44"/>
      <c r="F103" s="44"/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6">
        <f t="shared" si="4"/>
        <v>0</v>
      </c>
      <c r="R103" s="48" t="str">
        <f t="shared" si="5"/>
        <v>Correct</v>
      </c>
      <c r="S103" s="48">
        <f t="shared" si="6"/>
        <v>0</v>
      </c>
      <c r="T103" s="62"/>
      <c r="U103" s="62"/>
      <c r="V103" s="62"/>
      <c r="W103" s="13"/>
    </row>
    <row r="104" spans="1:23" x14ac:dyDescent="0.25">
      <c r="A104" s="45">
        <f t="shared" si="7"/>
        <v>0</v>
      </c>
      <c r="B104" s="105">
        <v>0</v>
      </c>
      <c r="C104" s="44" t="e">
        <v>#N/A</v>
      </c>
      <c r="D104" s="44"/>
      <c r="E104" s="44"/>
      <c r="F104" s="44"/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6">
        <f t="shared" si="4"/>
        <v>0</v>
      </c>
      <c r="R104" s="48" t="str">
        <f t="shared" si="5"/>
        <v>Correct</v>
      </c>
      <c r="S104" s="48">
        <f t="shared" si="6"/>
        <v>0</v>
      </c>
      <c r="T104" s="62"/>
      <c r="U104" s="62"/>
      <c r="V104" s="62"/>
      <c r="W104" s="13"/>
    </row>
    <row r="105" spans="1:23" x14ac:dyDescent="0.25">
      <c r="A105" s="45">
        <f t="shared" si="7"/>
        <v>0</v>
      </c>
      <c r="B105" s="105">
        <v>0</v>
      </c>
      <c r="C105" s="44" t="e">
        <v>#N/A</v>
      </c>
      <c r="D105" s="44"/>
      <c r="E105" s="44"/>
      <c r="F105" s="44"/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6">
        <f t="shared" si="4"/>
        <v>0</v>
      </c>
      <c r="R105" s="48" t="str">
        <f t="shared" si="5"/>
        <v>Correct</v>
      </c>
      <c r="S105" s="48">
        <f t="shared" si="6"/>
        <v>0</v>
      </c>
      <c r="T105" s="62"/>
      <c r="U105" s="62"/>
      <c r="V105" s="62"/>
      <c r="W105" s="13"/>
    </row>
    <row r="106" spans="1:23" x14ac:dyDescent="0.25">
      <c r="A106" s="45">
        <f t="shared" si="7"/>
        <v>0</v>
      </c>
      <c r="B106" s="105">
        <v>0</v>
      </c>
      <c r="C106" s="44" t="e">
        <v>#N/A</v>
      </c>
      <c r="D106" s="44"/>
      <c r="E106" s="44"/>
      <c r="F106" s="44"/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6">
        <f t="shared" si="4"/>
        <v>0</v>
      </c>
      <c r="R106" s="48" t="str">
        <f t="shared" si="5"/>
        <v>Correct</v>
      </c>
      <c r="S106" s="48">
        <f t="shared" si="6"/>
        <v>0</v>
      </c>
      <c r="T106" s="62"/>
      <c r="U106" s="62"/>
      <c r="V106" s="62"/>
      <c r="W106" s="13"/>
    </row>
    <row r="107" spans="1:23" x14ac:dyDescent="0.25">
      <c r="A107" s="45">
        <f t="shared" si="7"/>
        <v>0</v>
      </c>
      <c r="B107" s="105">
        <v>0</v>
      </c>
      <c r="C107" s="44" t="e">
        <v>#N/A</v>
      </c>
      <c r="D107" s="62"/>
      <c r="E107" s="62"/>
      <c r="F107" s="62"/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6">
        <f t="shared" ref="Q107:Q115" si="8">SUM(L107:P107)</f>
        <v>0</v>
      </c>
      <c r="R107" s="48" t="str">
        <f t="shared" ref="R107:R116" si="9">IF(SUM(G107:K107)&gt;0,IF(Q107&lt;&gt;1,"Error","Correct"),IF(Q107&gt;0,"Error","Correct"))</f>
        <v>Correct</v>
      </c>
      <c r="S107" s="48">
        <f t="shared" si="6"/>
        <v>0</v>
      </c>
      <c r="T107" s="62"/>
      <c r="U107" s="62"/>
      <c r="V107" s="62"/>
    </row>
    <row r="108" spans="1:23" x14ac:dyDescent="0.25">
      <c r="A108" s="45">
        <f t="shared" si="7"/>
        <v>0</v>
      </c>
      <c r="B108" s="105">
        <v>0</v>
      </c>
      <c r="C108" s="44" t="e">
        <v>#N/A</v>
      </c>
      <c r="D108" s="62"/>
      <c r="E108" s="62"/>
      <c r="F108" s="62"/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6">
        <f t="shared" si="8"/>
        <v>0</v>
      </c>
      <c r="R108" s="48" t="str">
        <f t="shared" si="9"/>
        <v>Correct</v>
      </c>
      <c r="S108" s="48">
        <f t="shared" si="6"/>
        <v>0</v>
      </c>
      <c r="T108" s="62"/>
      <c r="U108" s="62"/>
      <c r="V108" s="62"/>
    </row>
    <row r="109" spans="1:23" x14ac:dyDescent="0.25">
      <c r="A109" s="45">
        <f t="shared" si="7"/>
        <v>0</v>
      </c>
      <c r="B109" s="105">
        <v>0</v>
      </c>
      <c r="C109" s="44" t="e">
        <v>#N/A</v>
      </c>
      <c r="D109" s="62"/>
      <c r="E109" s="62"/>
      <c r="F109" s="62"/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6">
        <f t="shared" si="8"/>
        <v>0</v>
      </c>
      <c r="R109" s="48" t="str">
        <f t="shared" si="9"/>
        <v>Correct</v>
      </c>
      <c r="S109" s="48">
        <f t="shared" si="6"/>
        <v>0</v>
      </c>
      <c r="T109" s="62"/>
      <c r="U109" s="62"/>
      <c r="V109" s="62"/>
    </row>
    <row r="110" spans="1:23" x14ac:dyDescent="0.25">
      <c r="A110" s="45">
        <f t="shared" si="7"/>
        <v>0</v>
      </c>
      <c r="B110" s="105">
        <v>0</v>
      </c>
      <c r="C110" s="44" t="e">
        <v>#N/A</v>
      </c>
      <c r="D110" s="62"/>
      <c r="E110" s="62"/>
      <c r="F110" s="62"/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6">
        <f t="shared" si="8"/>
        <v>0</v>
      </c>
      <c r="R110" s="48" t="str">
        <f t="shared" si="9"/>
        <v>Correct</v>
      </c>
      <c r="S110" s="48">
        <f t="shared" si="6"/>
        <v>0</v>
      </c>
      <c r="T110" s="62"/>
      <c r="U110" s="62"/>
      <c r="V110" s="62"/>
    </row>
    <row r="111" spans="1:23" x14ac:dyDescent="0.25">
      <c r="A111" s="45">
        <f t="shared" si="7"/>
        <v>0</v>
      </c>
      <c r="B111" s="105">
        <v>0</v>
      </c>
      <c r="C111" s="44" t="e">
        <v>#N/A</v>
      </c>
      <c r="D111" s="62"/>
      <c r="E111" s="62"/>
      <c r="F111" s="62"/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6">
        <f t="shared" si="8"/>
        <v>0</v>
      </c>
      <c r="R111" s="48" t="str">
        <f t="shared" si="9"/>
        <v>Correct</v>
      </c>
      <c r="S111" s="48">
        <f t="shared" si="6"/>
        <v>0</v>
      </c>
      <c r="T111" s="62"/>
      <c r="U111" s="62"/>
      <c r="V111" s="62"/>
    </row>
    <row r="112" spans="1:23" x14ac:dyDescent="0.25">
      <c r="A112" s="45">
        <f t="shared" si="7"/>
        <v>0</v>
      </c>
      <c r="B112" s="105">
        <v>0</v>
      </c>
      <c r="C112" s="44" t="e">
        <v>#N/A</v>
      </c>
      <c r="D112" s="62"/>
      <c r="E112" s="62"/>
      <c r="F112" s="62"/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6">
        <f t="shared" si="8"/>
        <v>0</v>
      </c>
      <c r="R112" s="48" t="str">
        <f t="shared" si="9"/>
        <v>Correct</v>
      </c>
      <c r="S112" s="48">
        <f t="shared" si="6"/>
        <v>0</v>
      </c>
      <c r="T112" s="62"/>
      <c r="U112" s="62"/>
      <c r="V112" s="62"/>
    </row>
    <row r="113" spans="1:22" x14ac:dyDescent="0.25">
      <c r="A113" s="45">
        <f t="shared" si="7"/>
        <v>0</v>
      </c>
      <c r="B113" s="105">
        <v>0</v>
      </c>
      <c r="C113" s="44" t="e">
        <v>#N/A</v>
      </c>
      <c r="D113" s="62"/>
      <c r="E113" s="62"/>
      <c r="F113" s="62"/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6">
        <f t="shared" si="8"/>
        <v>0</v>
      </c>
      <c r="R113" s="48" t="str">
        <f t="shared" si="9"/>
        <v>Correct</v>
      </c>
      <c r="S113" s="48">
        <f t="shared" si="6"/>
        <v>0</v>
      </c>
      <c r="T113" s="62"/>
      <c r="U113" s="62"/>
      <c r="V113" s="62"/>
    </row>
    <row r="114" spans="1:22" x14ac:dyDescent="0.25">
      <c r="A114" s="45">
        <f t="shared" si="7"/>
        <v>0</v>
      </c>
      <c r="B114" s="105">
        <v>0</v>
      </c>
      <c r="C114" s="44" t="e">
        <v>#N/A</v>
      </c>
      <c r="D114" s="62"/>
      <c r="E114" s="62"/>
      <c r="F114" s="62"/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6">
        <f t="shared" si="8"/>
        <v>0</v>
      </c>
      <c r="R114" s="48" t="str">
        <f t="shared" si="9"/>
        <v>Correct</v>
      </c>
      <c r="S114" s="48">
        <f t="shared" si="6"/>
        <v>0</v>
      </c>
      <c r="T114" s="62"/>
      <c r="U114" s="62"/>
      <c r="V114" s="62"/>
    </row>
    <row r="115" spans="1:22" x14ac:dyDescent="0.25">
      <c r="A115" s="45">
        <f t="shared" si="7"/>
        <v>0</v>
      </c>
      <c r="B115" s="105">
        <v>0</v>
      </c>
      <c r="C115" s="44" t="e">
        <v>#N/A</v>
      </c>
      <c r="D115" s="62"/>
      <c r="E115" s="62"/>
      <c r="F115" s="62"/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6">
        <f t="shared" si="8"/>
        <v>0</v>
      </c>
      <c r="R115" s="48" t="str">
        <f t="shared" si="9"/>
        <v>Correct</v>
      </c>
      <c r="S115" s="48">
        <f t="shared" si="6"/>
        <v>0</v>
      </c>
      <c r="T115" s="62"/>
      <c r="U115" s="62"/>
      <c r="V115" s="62"/>
    </row>
    <row r="116" spans="1:22" x14ac:dyDescent="0.25">
      <c r="A116" s="45">
        <f t="shared" si="7"/>
        <v>0</v>
      </c>
      <c r="B116" s="105">
        <v>0</v>
      </c>
      <c r="C116" s="44" t="e">
        <v>#N/A</v>
      </c>
      <c r="D116" s="62"/>
      <c r="E116" s="62"/>
      <c r="F116" s="62"/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6">
        <f>SUM(L116:P116)</f>
        <v>0</v>
      </c>
      <c r="R116" s="48" t="str">
        <f t="shared" si="9"/>
        <v>Correct</v>
      </c>
      <c r="S116" s="48">
        <f t="shared" si="6"/>
        <v>0</v>
      </c>
      <c r="T116" s="62"/>
      <c r="U116" s="62"/>
      <c r="V116" s="62"/>
    </row>
    <row r="117" spans="1:22" x14ac:dyDescent="0.25">
      <c r="A117" s="45">
        <f t="shared" si="7"/>
        <v>0</v>
      </c>
      <c r="B117" s="105">
        <v>0</v>
      </c>
      <c r="C117" s="44" t="e">
        <v>#N/A</v>
      </c>
      <c r="D117" s="62"/>
      <c r="E117" s="62"/>
      <c r="F117" s="62"/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6">
        <f t="shared" ref="Q117:Q153" si="10">SUM(L117:P117)</f>
        <v>0</v>
      </c>
      <c r="R117" s="48" t="str">
        <f t="shared" ref="R117:R153" si="11">IF(SUM(G117:K117)&gt;0,IF(Q117&lt;&gt;1,"Error","Correct"),IF(Q117&gt;0,"Error","Correct"))</f>
        <v>Correct</v>
      </c>
      <c r="S117" s="48">
        <f t="shared" si="6"/>
        <v>0</v>
      </c>
      <c r="T117" s="62"/>
      <c r="U117" s="62"/>
      <c r="V117" s="62"/>
    </row>
    <row r="118" spans="1:22" x14ac:dyDescent="0.25">
      <c r="A118" s="45">
        <f t="shared" si="7"/>
        <v>0</v>
      </c>
      <c r="B118" s="105">
        <v>0</v>
      </c>
      <c r="C118" s="44" t="e">
        <v>#N/A</v>
      </c>
      <c r="D118" s="62"/>
      <c r="E118" s="62"/>
      <c r="F118" s="62"/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6">
        <f t="shared" si="10"/>
        <v>0</v>
      </c>
      <c r="R118" s="48" t="str">
        <f t="shared" si="11"/>
        <v>Correct</v>
      </c>
      <c r="S118" s="48">
        <f t="shared" si="6"/>
        <v>0</v>
      </c>
      <c r="T118" s="62"/>
      <c r="U118" s="62"/>
      <c r="V118" s="62"/>
    </row>
    <row r="119" spans="1:22" x14ac:dyDescent="0.25">
      <c r="A119" s="45">
        <f t="shared" si="7"/>
        <v>0</v>
      </c>
      <c r="B119" s="105">
        <v>0</v>
      </c>
      <c r="C119" s="44" t="e">
        <v>#N/A</v>
      </c>
      <c r="D119" s="62"/>
      <c r="E119" s="62"/>
      <c r="F119" s="62"/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6">
        <f t="shared" si="10"/>
        <v>0</v>
      </c>
      <c r="R119" s="48" t="str">
        <f t="shared" si="11"/>
        <v>Correct</v>
      </c>
      <c r="S119" s="48">
        <f t="shared" si="6"/>
        <v>0</v>
      </c>
      <c r="T119" s="62"/>
      <c r="U119" s="62"/>
      <c r="V119" s="62"/>
    </row>
    <row r="120" spans="1:22" x14ac:dyDescent="0.25">
      <c r="A120" s="45">
        <f t="shared" si="7"/>
        <v>0</v>
      </c>
      <c r="B120" s="105">
        <v>0</v>
      </c>
      <c r="C120" s="44" t="e">
        <v>#N/A</v>
      </c>
      <c r="D120" s="62"/>
      <c r="E120" s="62"/>
      <c r="F120" s="62"/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6">
        <f t="shared" si="10"/>
        <v>0</v>
      </c>
      <c r="R120" s="48" t="str">
        <f t="shared" si="11"/>
        <v>Correct</v>
      </c>
      <c r="S120" s="48">
        <f t="shared" si="6"/>
        <v>0</v>
      </c>
    </row>
    <row r="121" spans="1:22" x14ac:dyDescent="0.25">
      <c r="A121" s="45">
        <f t="shared" si="7"/>
        <v>0</v>
      </c>
      <c r="B121" s="105">
        <v>0</v>
      </c>
      <c r="C121" s="44" t="e">
        <v>#N/A</v>
      </c>
      <c r="D121" s="62"/>
      <c r="E121" s="62"/>
      <c r="F121" s="62"/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6">
        <f t="shared" si="10"/>
        <v>0</v>
      </c>
      <c r="R121" s="48" t="str">
        <f t="shared" si="11"/>
        <v>Correct</v>
      </c>
      <c r="S121" s="48">
        <f t="shared" si="6"/>
        <v>0</v>
      </c>
    </row>
    <row r="122" spans="1:22" x14ac:dyDescent="0.25">
      <c r="A122" s="45">
        <f t="shared" si="7"/>
        <v>0</v>
      </c>
      <c r="B122" s="105">
        <v>0</v>
      </c>
      <c r="C122" s="44" t="e">
        <v>#N/A</v>
      </c>
      <c r="D122" s="62"/>
      <c r="E122" s="62"/>
      <c r="F122" s="62"/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6">
        <f t="shared" si="10"/>
        <v>0</v>
      </c>
      <c r="R122" s="48" t="str">
        <f t="shared" si="11"/>
        <v>Correct</v>
      </c>
      <c r="S122" s="48">
        <f t="shared" si="6"/>
        <v>0</v>
      </c>
    </row>
    <row r="123" spans="1:22" x14ac:dyDescent="0.25">
      <c r="A123" s="45">
        <f t="shared" si="7"/>
        <v>0</v>
      </c>
      <c r="B123" s="105">
        <v>0</v>
      </c>
      <c r="C123" s="44" t="e">
        <v>#N/A</v>
      </c>
      <c r="D123" s="62"/>
      <c r="E123" s="62"/>
      <c r="F123" s="62"/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6">
        <f t="shared" si="10"/>
        <v>0</v>
      </c>
      <c r="R123" s="48" t="str">
        <f t="shared" si="11"/>
        <v>Correct</v>
      </c>
      <c r="S123" s="48">
        <f t="shared" si="6"/>
        <v>0</v>
      </c>
    </row>
    <row r="124" spans="1:22" x14ac:dyDescent="0.25">
      <c r="A124" s="45">
        <f t="shared" si="7"/>
        <v>0</v>
      </c>
      <c r="B124" s="105">
        <v>0</v>
      </c>
      <c r="C124" s="44" t="e">
        <v>#N/A</v>
      </c>
      <c r="D124" s="62"/>
      <c r="E124" s="62"/>
      <c r="F124" s="62"/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6">
        <f t="shared" si="10"/>
        <v>0</v>
      </c>
      <c r="R124" s="48" t="str">
        <f t="shared" si="11"/>
        <v>Correct</v>
      </c>
      <c r="S124" s="48">
        <f t="shared" si="6"/>
        <v>0</v>
      </c>
    </row>
    <row r="125" spans="1:22" x14ac:dyDescent="0.25">
      <c r="A125" s="45">
        <f t="shared" si="7"/>
        <v>0</v>
      </c>
      <c r="B125" s="105">
        <v>0</v>
      </c>
      <c r="C125" s="44" t="e">
        <v>#N/A</v>
      </c>
      <c r="D125" s="62"/>
      <c r="E125" s="62"/>
      <c r="F125" s="62"/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6">
        <f t="shared" si="10"/>
        <v>0</v>
      </c>
      <c r="R125" s="48" t="str">
        <f t="shared" si="11"/>
        <v>Correct</v>
      </c>
      <c r="S125" s="48">
        <f t="shared" si="6"/>
        <v>0</v>
      </c>
    </row>
    <row r="126" spans="1:22" x14ac:dyDescent="0.25">
      <c r="A126" s="45">
        <f t="shared" si="7"/>
        <v>0</v>
      </c>
      <c r="B126" s="105">
        <v>0</v>
      </c>
      <c r="C126" s="44" t="e">
        <v>#N/A</v>
      </c>
      <c r="D126" s="62"/>
      <c r="E126" s="62"/>
      <c r="F126" s="62"/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6">
        <f t="shared" si="10"/>
        <v>0</v>
      </c>
      <c r="R126" s="48" t="str">
        <f t="shared" si="11"/>
        <v>Correct</v>
      </c>
      <c r="S126" s="48">
        <f t="shared" si="6"/>
        <v>0</v>
      </c>
    </row>
    <row r="127" spans="1:22" x14ac:dyDescent="0.25">
      <c r="A127" s="45">
        <f t="shared" si="7"/>
        <v>0</v>
      </c>
      <c r="B127" s="105">
        <v>0</v>
      </c>
      <c r="C127" s="44" t="e">
        <v>#N/A</v>
      </c>
      <c r="D127" s="62"/>
      <c r="E127" s="62"/>
      <c r="F127" s="62"/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6">
        <f t="shared" si="10"/>
        <v>0</v>
      </c>
      <c r="R127" s="48" t="str">
        <f t="shared" si="11"/>
        <v>Correct</v>
      </c>
      <c r="S127" s="48">
        <f t="shared" si="6"/>
        <v>0</v>
      </c>
    </row>
    <row r="128" spans="1:22" x14ac:dyDescent="0.25">
      <c r="A128" s="45">
        <f t="shared" si="7"/>
        <v>0</v>
      </c>
      <c r="B128" s="105">
        <v>0</v>
      </c>
      <c r="C128" s="44" t="e">
        <v>#N/A</v>
      </c>
      <c r="D128" s="62"/>
      <c r="E128" s="62"/>
      <c r="F128" s="62"/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6">
        <f t="shared" si="10"/>
        <v>0</v>
      </c>
      <c r="R128" s="48" t="str">
        <f t="shared" si="11"/>
        <v>Correct</v>
      </c>
      <c r="S128" s="48">
        <f t="shared" si="6"/>
        <v>0</v>
      </c>
    </row>
    <row r="129" spans="1:19" x14ac:dyDescent="0.25">
      <c r="A129" s="45">
        <f t="shared" si="7"/>
        <v>0</v>
      </c>
      <c r="B129" s="105">
        <v>0</v>
      </c>
      <c r="C129" s="44" t="e">
        <v>#N/A</v>
      </c>
      <c r="D129" s="62"/>
      <c r="E129" s="62"/>
      <c r="F129" s="62"/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6">
        <f t="shared" si="10"/>
        <v>0</v>
      </c>
      <c r="R129" s="48" t="str">
        <f t="shared" si="11"/>
        <v>Correct</v>
      </c>
      <c r="S129" s="48">
        <f t="shared" si="6"/>
        <v>0</v>
      </c>
    </row>
    <row r="130" spans="1:19" x14ac:dyDescent="0.25">
      <c r="A130" s="45">
        <f t="shared" si="7"/>
        <v>0</v>
      </c>
      <c r="B130" s="105">
        <v>0</v>
      </c>
      <c r="C130" s="44" t="e">
        <v>#N/A</v>
      </c>
      <c r="D130" s="62"/>
      <c r="E130" s="62"/>
      <c r="F130" s="62"/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6">
        <f t="shared" si="10"/>
        <v>0</v>
      </c>
      <c r="R130" s="48" t="str">
        <f t="shared" si="11"/>
        <v>Correct</v>
      </c>
      <c r="S130" s="48">
        <f t="shared" si="6"/>
        <v>0</v>
      </c>
    </row>
    <row r="131" spans="1:19" x14ac:dyDescent="0.25">
      <c r="A131" s="45">
        <f t="shared" si="7"/>
        <v>0</v>
      </c>
      <c r="B131" s="105">
        <v>0</v>
      </c>
      <c r="C131" s="44" t="e">
        <v>#N/A</v>
      </c>
      <c r="D131" s="62"/>
      <c r="E131" s="62"/>
      <c r="F131" s="62"/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6">
        <f t="shared" si="10"/>
        <v>0</v>
      </c>
      <c r="R131" s="48" t="str">
        <f t="shared" si="11"/>
        <v>Correct</v>
      </c>
      <c r="S131" s="48">
        <f t="shared" si="6"/>
        <v>0</v>
      </c>
    </row>
    <row r="132" spans="1:19" x14ac:dyDescent="0.25">
      <c r="A132" s="45">
        <f t="shared" si="7"/>
        <v>0</v>
      </c>
      <c r="B132" s="105">
        <v>0</v>
      </c>
      <c r="C132" s="44" t="e">
        <v>#N/A</v>
      </c>
      <c r="D132" s="62"/>
      <c r="E132" s="62"/>
      <c r="F132" s="62"/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6">
        <f t="shared" si="10"/>
        <v>0</v>
      </c>
      <c r="R132" s="48" t="str">
        <f t="shared" si="11"/>
        <v>Correct</v>
      </c>
      <c r="S132" s="48">
        <f t="shared" si="6"/>
        <v>0</v>
      </c>
    </row>
    <row r="133" spans="1:19" x14ac:dyDescent="0.25">
      <c r="A133" s="45">
        <f t="shared" si="7"/>
        <v>0</v>
      </c>
      <c r="B133" s="105">
        <v>0</v>
      </c>
      <c r="C133" s="44" t="e">
        <v>#N/A</v>
      </c>
      <c r="D133" s="62"/>
      <c r="E133" s="62"/>
      <c r="F133" s="62"/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6">
        <f t="shared" si="10"/>
        <v>0</v>
      </c>
      <c r="R133" s="48" t="str">
        <f t="shared" si="11"/>
        <v>Correct</v>
      </c>
      <c r="S133" s="48">
        <f t="shared" si="6"/>
        <v>0</v>
      </c>
    </row>
    <row r="134" spans="1:19" x14ac:dyDescent="0.25">
      <c r="A134" s="45">
        <f t="shared" si="7"/>
        <v>0</v>
      </c>
      <c r="B134" s="105">
        <v>0</v>
      </c>
      <c r="C134" s="44" t="e">
        <v>#N/A</v>
      </c>
      <c r="D134" s="62"/>
      <c r="E134" s="62"/>
      <c r="F134" s="62"/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6">
        <f t="shared" si="10"/>
        <v>0</v>
      </c>
      <c r="R134" s="48" t="str">
        <f t="shared" si="11"/>
        <v>Correct</v>
      </c>
      <c r="S134" s="48">
        <f t="shared" si="6"/>
        <v>0</v>
      </c>
    </row>
    <row r="135" spans="1:19" x14ac:dyDescent="0.25">
      <c r="A135" s="45">
        <f t="shared" si="7"/>
        <v>0</v>
      </c>
      <c r="B135" s="105">
        <v>0</v>
      </c>
      <c r="C135" s="44" t="e">
        <v>#N/A</v>
      </c>
      <c r="D135" s="62"/>
      <c r="E135" s="62"/>
      <c r="F135" s="62"/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6">
        <f t="shared" si="10"/>
        <v>0</v>
      </c>
      <c r="R135" s="48" t="str">
        <f t="shared" si="11"/>
        <v>Correct</v>
      </c>
      <c r="S135" s="48">
        <f t="shared" si="6"/>
        <v>0</v>
      </c>
    </row>
    <row r="136" spans="1:19" x14ac:dyDescent="0.25">
      <c r="A136" s="45">
        <f t="shared" si="7"/>
        <v>0</v>
      </c>
      <c r="B136" s="105">
        <v>0</v>
      </c>
      <c r="C136" s="44" t="e">
        <v>#N/A</v>
      </c>
      <c r="D136" s="62"/>
      <c r="E136" s="62"/>
      <c r="F136" s="62"/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6">
        <f t="shared" si="10"/>
        <v>0</v>
      </c>
      <c r="R136" s="48" t="str">
        <f t="shared" si="11"/>
        <v>Correct</v>
      </c>
      <c r="S136" s="48">
        <f t="shared" si="6"/>
        <v>0</v>
      </c>
    </row>
    <row r="137" spans="1:19" x14ac:dyDescent="0.25">
      <c r="A137" s="45">
        <f t="shared" si="7"/>
        <v>0</v>
      </c>
      <c r="B137" s="105">
        <v>0</v>
      </c>
      <c r="C137" s="44" t="e">
        <v>#N/A</v>
      </c>
      <c r="D137" s="62"/>
      <c r="E137" s="62"/>
      <c r="F137" s="62"/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6">
        <f t="shared" si="10"/>
        <v>0</v>
      </c>
      <c r="R137" s="48" t="str">
        <f t="shared" si="11"/>
        <v>Correct</v>
      </c>
      <c r="S137" s="48">
        <f t="shared" si="6"/>
        <v>0</v>
      </c>
    </row>
    <row r="138" spans="1:19" x14ac:dyDescent="0.25">
      <c r="A138" s="45">
        <f t="shared" si="7"/>
        <v>0</v>
      </c>
      <c r="B138" s="105">
        <v>0</v>
      </c>
      <c r="C138" s="44" t="e">
        <v>#N/A</v>
      </c>
      <c r="D138" s="62"/>
      <c r="E138" s="62"/>
      <c r="F138" s="62"/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6">
        <f t="shared" si="10"/>
        <v>0</v>
      </c>
      <c r="R138" s="48" t="str">
        <f t="shared" si="11"/>
        <v>Correct</v>
      </c>
      <c r="S138" s="48">
        <f t="shared" si="6"/>
        <v>0</v>
      </c>
    </row>
    <row r="139" spans="1:19" x14ac:dyDescent="0.25">
      <c r="A139" s="45">
        <f t="shared" si="7"/>
        <v>0</v>
      </c>
      <c r="B139" s="105">
        <v>0</v>
      </c>
      <c r="C139" s="44" t="e">
        <v>#N/A</v>
      </c>
      <c r="D139" s="62"/>
      <c r="E139" s="62"/>
      <c r="F139" s="62"/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6">
        <f t="shared" si="10"/>
        <v>0</v>
      </c>
      <c r="R139" s="48" t="str">
        <f t="shared" si="11"/>
        <v>Correct</v>
      </c>
      <c r="S139" s="48">
        <f t="shared" si="6"/>
        <v>0</v>
      </c>
    </row>
    <row r="140" spans="1:19" x14ac:dyDescent="0.25">
      <c r="A140" s="45">
        <f t="shared" si="7"/>
        <v>0</v>
      </c>
      <c r="B140" s="105">
        <v>0</v>
      </c>
      <c r="C140" s="44" t="e">
        <v>#N/A</v>
      </c>
      <c r="D140" s="62"/>
      <c r="E140" s="62"/>
      <c r="F140" s="62"/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6">
        <f t="shared" si="10"/>
        <v>0</v>
      </c>
      <c r="R140" s="48" t="str">
        <f t="shared" si="11"/>
        <v>Correct</v>
      </c>
      <c r="S140" s="48">
        <f t="shared" si="6"/>
        <v>0</v>
      </c>
    </row>
    <row r="141" spans="1:19" x14ac:dyDescent="0.25">
      <c r="A141" s="45">
        <f t="shared" si="7"/>
        <v>0</v>
      </c>
      <c r="B141" s="105">
        <v>0</v>
      </c>
      <c r="C141" s="44" t="e">
        <v>#N/A</v>
      </c>
      <c r="D141" s="62"/>
      <c r="E141" s="62"/>
      <c r="F141" s="62"/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6">
        <f t="shared" si="10"/>
        <v>0</v>
      </c>
      <c r="R141" s="48" t="str">
        <f t="shared" si="11"/>
        <v>Correct</v>
      </c>
      <c r="S141" s="48">
        <f t="shared" si="6"/>
        <v>0</v>
      </c>
    </row>
    <row r="142" spans="1:19" x14ac:dyDescent="0.25">
      <c r="A142" s="45">
        <f t="shared" si="7"/>
        <v>0</v>
      </c>
      <c r="B142" s="105">
        <v>0</v>
      </c>
      <c r="C142" s="44" t="e">
        <v>#N/A</v>
      </c>
      <c r="D142" s="62"/>
      <c r="E142" s="62"/>
      <c r="F142" s="62"/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6">
        <f t="shared" si="10"/>
        <v>0</v>
      </c>
      <c r="R142" s="48" t="str">
        <f t="shared" si="11"/>
        <v>Correct</v>
      </c>
      <c r="S142" s="48">
        <f t="shared" ref="S142:S153" si="12">SUM(G142:K142)</f>
        <v>0</v>
      </c>
    </row>
    <row r="143" spans="1:19" x14ac:dyDescent="0.25">
      <c r="A143" s="45">
        <f t="shared" ref="A143:A154" si="13">IF(B143=0,,A142+1)</f>
        <v>0</v>
      </c>
      <c r="B143" s="105">
        <v>0</v>
      </c>
      <c r="C143" s="44" t="e">
        <v>#N/A</v>
      </c>
      <c r="D143" s="62"/>
      <c r="E143" s="62"/>
      <c r="F143" s="62"/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6">
        <f t="shared" si="10"/>
        <v>0</v>
      </c>
      <c r="R143" s="48" t="str">
        <f t="shared" si="11"/>
        <v>Correct</v>
      </c>
      <c r="S143" s="48">
        <f t="shared" si="12"/>
        <v>0</v>
      </c>
    </row>
    <row r="144" spans="1:19" x14ac:dyDescent="0.25">
      <c r="A144" s="45">
        <f t="shared" si="13"/>
        <v>0</v>
      </c>
      <c r="B144" s="105">
        <v>0</v>
      </c>
      <c r="C144" s="44" t="e">
        <v>#N/A</v>
      </c>
      <c r="D144" s="62"/>
      <c r="E144" s="62"/>
      <c r="F144" s="62"/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6">
        <f t="shared" si="10"/>
        <v>0</v>
      </c>
      <c r="R144" s="48" t="str">
        <f t="shared" si="11"/>
        <v>Correct</v>
      </c>
      <c r="S144" s="48">
        <f t="shared" si="12"/>
        <v>0</v>
      </c>
    </row>
    <row r="145" spans="1:19" x14ac:dyDescent="0.25">
      <c r="A145" s="45">
        <f t="shared" si="13"/>
        <v>0</v>
      </c>
      <c r="B145" s="105">
        <v>0</v>
      </c>
      <c r="C145" s="44" t="e">
        <v>#N/A</v>
      </c>
      <c r="D145" s="62"/>
      <c r="E145" s="62"/>
      <c r="F145" s="62"/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6">
        <f t="shared" si="10"/>
        <v>0</v>
      </c>
      <c r="R145" s="48" t="str">
        <f t="shared" si="11"/>
        <v>Correct</v>
      </c>
      <c r="S145" s="48">
        <f t="shared" si="12"/>
        <v>0</v>
      </c>
    </row>
    <row r="146" spans="1:19" x14ac:dyDescent="0.25">
      <c r="A146" s="45">
        <f t="shared" si="13"/>
        <v>0</v>
      </c>
      <c r="B146" s="105">
        <v>0</v>
      </c>
      <c r="C146" s="44" t="e">
        <v>#N/A</v>
      </c>
      <c r="D146" s="62"/>
      <c r="E146" s="62"/>
      <c r="F146" s="62"/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6">
        <f t="shared" si="10"/>
        <v>0</v>
      </c>
      <c r="R146" s="48" t="str">
        <f t="shared" si="11"/>
        <v>Correct</v>
      </c>
      <c r="S146" s="48">
        <f t="shared" si="12"/>
        <v>0</v>
      </c>
    </row>
    <row r="147" spans="1:19" x14ac:dyDescent="0.25">
      <c r="A147" s="45">
        <f t="shared" si="13"/>
        <v>0</v>
      </c>
      <c r="B147" s="105">
        <v>0</v>
      </c>
      <c r="C147" s="44" t="e">
        <v>#N/A</v>
      </c>
      <c r="D147" s="62"/>
      <c r="E147" s="62"/>
      <c r="F147" s="62"/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6">
        <f t="shared" si="10"/>
        <v>0</v>
      </c>
      <c r="R147" s="48" t="str">
        <f t="shared" si="11"/>
        <v>Correct</v>
      </c>
      <c r="S147" s="48">
        <f t="shared" si="12"/>
        <v>0</v>
      </c>
    </row>
    <row r="148" spans="1:19" x14ac:dyDescent="0.25">
      <c r="A148" s="45">
        <f t="shared" si="13"/>
        <v>0</v>
      </c>
      <c r="B148" s="105">
        <v>0</v>
      </c>
      <c r="C148" s="44" t="e">
        <v>#N/A</v>
      </c>
      <c r="D148" s="62"/>
      <c r="E148" s="62"/>
      <c r="F148" s="62"/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6">
        <f t="shared" si="10"/>
        <v>0</v>
      </c>
      <c r="R148" s="48" t="str">
        <f t="shared" si="11"/>
        <v>Correct</v>
      </c>
      <c r="S148" s="48">
        <f t="shared" si="12"/>
        <v>0</v>
      </c>
    </row>
    <row r="149" spans="1:19" x14ac:dyDescent="0.25">
      <c r="A149" s="45">
        <f t="shared" si="13"/>
        <v>0</v>
      </c>
      <c r="B149" s="105">
        <v>0</v>
      </c>
      <c r="C149" s="44" t="e">
        <v>#N/A</v>
      </c>
      <c r="D149" s="62"/>
      <c r="E149" s="62"/>
      <c r="F149" s="62"/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6">
        <f t="shared" si="10"/>
        <v>0</v>
      </c>
      <c r="R149" s="48" t="str">
        <f t="shared" si="11"/>
        <v>Correct</v>
      </c>
      <c r="S149" s="48">
        <f t="shared" si="12"/>
        <v>0</v>
      </c>
    </row>
    <row r="150" spans="1:19" x14ac:dyDescent="0.25">
      <c r="A150" s="45">
        <f t="shared" si="13"/>
        <v>0</v>
      </c>
      <c r="B150" s="105">
        <v>0</v>
      </c>
      <c r="C150" s="44" t="e">
        <v>#N/A</v>
      </c>
      <c r="D150" s="62"/>
      <c r="E150" s="62"/>
      <c r="F150" s="62"/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6">
        <f t="shared" si="10"/>
        <v>0</v>
      </c>
      <c r="R150" s="48" t="str">
        <f t="shared" si="11"/>
        <v>Correct</v>
      </c>
      <c r="S150" s="48">
        <f t="shared" si="12"/>
        <v>0</v>
      </c>
    </row>
    <row r="151" spans="1:19" x14ac:dyDescent="0.25">
      <c r="A151" s="45">
        <f t="shared" si="13"/>
        <v>0</v>
      </c>
      <c r="B151" s="105">
        <v>0</v>
      </c>
      <c r="C151" s="44" t="e">
        <v>#N/A</v>
      </c>
      <c r="D151" s="62"/>
      <c r="E151" s="62"/>
      <c r="F151" s="62"/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6">
        <f t="shared" si="10"/>
        <v>0</v>
      </c>
      <c r="R151" s="48" t="str">
        <f t="shared" si="11"/>
        <v>Correct</v>
      </c>
      <c r="S151" s="48">
        <f t="shared" si="12"/>
        <v>0</v>
      </c>
    </row>
    <row r="152" spans="1:19" x14ac:dyDescent="0.25">
      <c r="A152" s="45">
        <f t="shared" si="13"/>
        <v>0</v>
      </c>
      <c r="B152" s="105">
        <v>0</v>
      </c>
      <c r="C152" s="44" t="e">
        <v>#N/A</v>
      </c>
      <c r="D152" s="62"/>
      <c r="E152" s="62"/>
      <c r="F152" s="62"/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6">
        <f t="shared" si="10"/>
        <v>0</v>
      </c>
      <c r="R152" s="48" t="str">
        <f t="shared" si="11"/>
        <v>Correct</v>
      </c>
      <c r="S152" s="48">
        <f t="shared" si="12"/>
        <v>0</v>
      </c>
    </row>
    <row r="153" spans="1:19" x14ac:dyDescent="0.25">
      <c r="A153" s="45">
        <f t="shared" si="13"/>
        <v>0</v>
      </c>
      <c r="B153" s="105">
        <v>0</v>
      </c>
      <c r="C153" s="44" t="e">
        <v>#N/A</v>
      </c>
      <c r="D153" s="62"/>
      <c r="E153" s="62"/>
      <c r="F153" s="62"/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6">
        <f t="shared" si="10"/>
        <v>0</v>
      </c>
      <c r="R153" s="48" t="str">
        <f t="shared" si="11"/>
        <v>Correct</v>
      </c>
      <c r="S153" s="48">
        <f t="shared" si="12"/>
        <v>0</v>
      </c>
    </row>
    <row r="154" spans="1:19" x14ac:dyDescent="0.25">
      <c r="A154" s="45">
        <f t="shared" si="13"/>
        <v>0</v>
      </c>
      <c r="B154" s="105"/>
      <c r="C154" s="44"/>
      <c r="D154" s="13"/>
      <c r="G154" s="13"/>
      <c r="H154" s="13"/>
      <c r="I154" s="13"/>
      <c r="J154" s="13"/>
      <c r="K154" s="13"/>
      <c r="L154" s="13"/>
      <c r="M154" s="13"/>
      <c r="N154" s="13"/>
      <c r="O154" s="62"/>
      <c r="P154" s="62"/>
      <c r="S154" s="48">
        <f>SUM(S13:S153)</f>
        <v>229424056.79717836</v>
      </c>
    </row>
    <row r="155" spans="1:19" x14ac:dyDescent="0.25">
      <c r="A155" s="13"/>
      <c r="B155" s="13"/>
      <c r="D155" s="13"/>
      <c r="G155" s="13"/>
      <c r="H155" s="13"/>
      <c r="I155" s="13"/>
      <c r="J155" s="13"/>
      <c r="K155" s="13"/>
      <c r="L155" s="13"/>
      <c r="M155" s="13"/>
      <c r="N155" s="13"/>
      <c r="O155" s="62"/>
      <c r="P155" s="62"/>
      <c r="S155" s="48">
        <v>201476124.26516494</v>
      </c>
    </row>
    <row r="156" spans="1:19" x14ac:dyDescent="0.25">
      <c r="A156" s="13"/>
      <c r="B156" s="13"/>
      <c r="D156" s="13"/>
      <c r="G156" s="13"/>
      <c r="H156" s="13"/>
      <c r="I156" s="13"/>
      <c r="J156" s="13"/>
      <c r="K156" s="13"/>
      <c r="L156" s="13"/>
      <c r="M156" s="13"/>
      <c r="N156" s="13"/>
      <c r="O156" s="62"/>
      <c r="P156" s="62"/>
      <c r="S156" s="48">
        <f>S154-S155</f>
        <v>27947932.532013416</v>
      </c>
    </row>
    <row r="157" spans="1:19" x14ac:dyDescent="0.25">
      <c r="A157" s="13"/>
      <c r="B157" s="13"/>
      <c r="D157" s="13"/>
      <c r="G157" s="13"/>
      <c r="H157" s="13"/>
      <c r="I157" s="13"/>
      <c r="J157" s="13"/>
      <c r="K157" s="13"/>
      <c r="L157" s="13"/>
      <c r="M157" s="13"/>
      <c r="N157" s="13"/>
      <c r="O157" s="62"/>
      <c r="P157" s="62"/>
    </row>
    <row r="158" spans="1:19" x14ac:dyDescent="0.25">
      <c r="A158" s="13"/>
      <c r="B158" s="13"/>
      <c r="D158" s="13"/>
      <c r="G158" s="13"/>
      <c r="H158" s="13"/>
      <c r="I158" s="13"/>
      <c r="J158" s="13"/>
      <c r="K158" s="13"/>
      <c r="L158" s="13"/>
      <c r="M158" s="13"/>
      <c r="N158" s="13"/>
      <c r="O158" s="62"/>
      <c r="P158" s="62"/>
    </row>
    <row r="159" spans="1:19" x14ac:dyDescent="0.25">
      <c r="A159" s="13"/>
      <c r="B159" s="13"/>
      <c r="D159" s="13"/>
      <c r="G159" s="13"/>
      <c r="H159" s="13"/>
      <c r="I159" s="13"/>
      <c r="J159" s="13"/>
      <c r="K159" s="13"/>
      <c r="L159" s="13"/>
      <c r="M159" s="13"/>
      <c r="N159" s="13"/>
      <c r="O159" s="62"/>
      <c r="P159" s="62"/>
    </row>
  </sheetData>
  <autoFilter ref="A12:Q156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5FC8D7"/>
  </sheetPr>
  <dimension ref="A1:Y126"/>
  <sheetViews>
    <sheetView zoomScale="70" zoomScaleNormal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39" sqref="B39"/>
    </sheetView>
  </sheetViews>
  <sheetFormatPr defaultRowHeight="18" x14ac:dyDescent="0.25"/>
  <cols>
    <col min="1" max="1" width="15.36328125" style="8" customWidth="1"/>
    <col min="2" max="2" width="50.453125" style="8" bestFit="1" customWidth="1"/>
    <col min="3" max="4" width="7.7265625" style="13" customWidth="1"/>
    <col min="5" max="5" width="12.7265625" style="13" customWidth="1"/>
    <col min="6" max="8" width="12.26953125" style="8" bestFit="1" customWidth="1"/>
    <col min="9" max="11" width="10.81640625" style="8" bestFit="1" customWidth="1"/>
    <col min="12" max="12" width="8.81640625" style="8" bestFit="1" customWidth="1"/>
    <col min="13" max="16" width="8.7265625" style="8"/>
    <col min="17" max="19" width="12.26953125" style="8" bestFit="1" customWidth="1"/>
    <col min="20" max="16384" width="8.7265625" style="8"/>
  </cols>
  <sheetData>
    <row r="1" spans="1:20" s="1" customFormat="1" ht="13.5" x14ac:dyDescent="0.25">
      <c r="P1" s="2"/>
    </row>
    <row r="2" spans="1:20" s="1" customFormat="1" ht="13.5" x14ac:dyDescent="0.25">
      <c r="P2" s="2"/>
    </row>
    <row r="3" spans="1:20" s="1" customFormat="1" ht="13.5" x14ac:dyDescent="0.25">
      <c r="P3" s="2"/>
    </row>
    <row r="4" spans="1:20" s="1" customFormat="1" ht="13.5" x14ac:dyDescent="0.25">
      <c r="P4" s="2"/>
    </row>
    <row r="5" spans="1:20" s="1" customFormat="1" ht="13.5" x14ac:dyDescent="0.25">
      <c r="P5" s="2"/>
    </row>
    <row r="6" spans="1:20" s="1" customFormat="1" ht="13.5" x14ac:dyDescent="0.25">
      <c r="P6" s="2"/>
    </row>
    <row r="7" spans="1:20" s="1" customFormat="1" ht="13.5" x14ac:dyDescent="0.25">
      <c r="P7" s="2"/>
    </row>
    <row r="8" spans="1:20" s="1" customFormat="1" ht="13.5" x14ac:dyDescent="0.25">
      <c r="P8" s="2"/>
    </row>
    <row r="9" spans="1:20" s="1" customFormat="1" ht="13.5" x14ac:dyDescent="0.25">
      <c r="P9" s="2"/>
    </row>
    <row r="11" spans="1:20" ht="20.25" x14ac:dyDescent="0.3">
      <c r="A11" s="4" t="str">
        <f ca="1">RIGHT(CELL("filename",A1),LEN(CELL("filename",A1))-FIND("]",CELL("filename",A1)))</f>
        <v>3.1 Input│B&amp;T</v>
      </c>
    </row>
    <row r="12" spans="1:20" ht="20.25" x14ac:dyDescent="0.3">
      <c r="A12" s="5" t="s">
        <v>3</v>
      </c>
      <c r="B12" s="5" t="s">
        <v>0</v>
      </c>
      <c r="C12" s="5" t="s">
        <v>26</v>
      </c>
      <c r="D12" s="5" t="s">
        <v>73</v>
      </c>
      <c r="E12" s="5" t="s">
        <v>69</v>
      </c>
      <c r="F12" s="73" t="str">
        <f>'3.2 Input│Other'!K23</f>
        <v>2017 (f)</v>
      </c>
      <c r="G12" s="5">
        <f>'3.2 Input│Other'!L23</f>
        <v>2018</v>
      </c>
      <c r="H12" s="5">
        <f>'3.2 Input│Other'!M23</f>
        <v>2019</v>
      </c>
      <c r="I12" s="5">
        <f>'3.2 Input│Other'!N23</f>
        <v>2020</v>
      </c>
      <c r="J12" s="5">
        <f>'3.2 Input│Other'!O23</f>
        <v>2021</v>
      </c>
      <c r="K12" s="5">
        <f>'3.2 Input│Other'!P23</f>
        <v>2022</v>
      </c>
      <c r="L12" s="5" t="s">
        <v>5</v>
      </c>
      <c r="M12" s="5" t="s">
        <v>6</v>
      </c>
      <c r="N12" s="5" t="s">
        <v>7</v>
      </c>
      <c r="O12" s="5" t="s">
        <v>8</v>
      </c>
      <c r="Q12" s="5" t="s">
        <v>105</v>
      </c>
    </row>
    <row r="13" spans="1:20" x14ac:dyDescent="0.25">
      <c r="A13" s="45">
        <f>MAX('3.0 Input│AMP'!A13:A959)+1</f>
        <v>87</v>
      </c>
      <c r="B13" s="6" t="s">
        <v>109</v>
      </c>
      <c r="C13" s="6" t="s">
        <v>30</v>
      </c>
      <c r="D13" s="6" t="s">
        <v>18</v>
      </c>
      <c r="E13" s="6" t="s">
        <v>71</v>
      </c>
      <c r="F13" s="27">
        <v>4903000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18">
        <v>0.3</v>
      </c>
      <c r="M13" s="18">
        <v>0.65</v>
      </c>
      <c r="N13" s="18">
        <v>0.05</v>
      </c>
      <c r="O13" s="18">
        <v>0</v>
      </c>
      <c r="Q13" s="58"/>
      <c r="R13" s="48"/>
      <c r="S13" s="58"/>
    </row>
    <row r="14" spans="1:20" x14ac:dyDescent="0.25">
      <c r="A14" s="45">
        <f t="shared" ref="A14:A39" si="0">IF(B14=0,,A13+1)</f>
        <v>88</v>
      </c>
      <c r="B14" s="6" t="s">
        <v>110</v>
      </c>
      <c r="C14" s="6" t="s">
        <v>30</v>
      </c>
      <c r="D14" s="6" t="s">
        <v>18</v>
      </c>
      <c r="E14" s="6" t="s">
        <v>71</v>
      </c>
      <c r="F14" s="27">
        <v>3506365.2941176472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18">
        <v>0.3</v>
      </c>
      <c r="M14" s="18">
        <v>0.65</v>
      </c>
      <c r="N14" s="18">
        <v>0.05</v>
      </c>
      <c r="O14" s="18">
        <v>0</v>
      </c>
      <c r="Q14" s="58"/>
      <c r="R14" s="48"/>
      <c r="S14" s="58"/>
      <c r="T14" s="62"/>
    </row>
    <row r="15" spans="1:20" x14ac:dyDescent="0.25">
      <c r="A15" s="45">
        <f t="shared" si="0"/>
        <v>89</v>
      </c>
      <c r="B15" s="6" t="s">
        <v>248</v>
      </c>
      <c r="C15" s="6" t="s">
        <v>30</v>
      </c>
      <c r="D15" s="6" t="s">
        <v>18</v>
      </c>
      <c r="E15" s="6" t="s">
        <v>71</v>
      </c>
      <c r="F15" s="27">
        <v>1297041.8583580009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18">
        <v>0.3</v>
      </c>
      <c r="M15" s="18">
        <v>0.65</v>
      </c>
      <c r="N15" s="18">
        <v>0.05</v>
      </c>
      <c r="O15" s="18">
        <v>0</v>
      </c>
      <c r="Q15" s="58"/>
      <c r="R15" s="48"/>
      <c r="S15" s="58"/>
      <c r="T15" s="62"/>
    </row>
    <row r="16" spans="1:20" x14ac:dyDescent="0.25">
      <c r="A16" s="45">
        <f t="shared" si="0"/>
        <v>90</v>
      </c>
      <c r="B16" s="6" t="s">
        <v>108</v>
      </c>
      <c r="C16" s="6" t="s">
        <v>30</v>
      </c>
      <c r="D16" s="6" t="s">
        <v>18</v>
      </c>
      <c r="E16" s="6" t="s">
        <v>71</v>
      </c>
      <c r="F16" s="27">
        <v>2500000</v>
      </c>
      <c r="G16" s="27">
        <v>2500000</v>
      </c>
      <c r="H16" s="27">
        <v>0</v>
      </c>
      <c r="I16" s="27">
        <v>0</v>
      </c>
      <c r="J16" s="27">
        <v>0</v>
      </c>
      <c r="K16" s="27">
        <v>0</v>
      </c>
      <c r="L16" s="18">
        <v>0.3</v>
      </c>
      <c r="M16" s="18">
        <v>0.65</v>
      </c>
      <c r="N16" s="18">
        <v>0.05</v>
      </c>
      <c r="O16" s="18">
        <v>0</v>
      </c>
      <c r="Q16" s="58"/>
      <c r="R16" s="48"/>
      <c r="S16" s="58"/>
      <c r="T16" s="62"/>
    </row>
    <row r="17" spans="1:20" x14ac:dyDescent="0.25">
      <c r="A17" s="45">
        <f t="shared" si="0"/>
        <v>91</v>
      </c>
      <c r="B17" s="6" t="s">
        <v>324</v>
      </c>
      <c r="C17" s="6" t="s">
        <v>30</v>
      </c>
      <c r="D17" s="6" t="s">
        <v>18</v>
      </c>
      <c r="E17" s="6" t="s">
        <v>71</v>
      </c>
      <c r="F17" s="27">
        <v>210813.45618500074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18">
        <v>0.3</v>
      </c>
      <c r="M17" s="18">
        <v>0.65</v>
      </c>
      <c r="N17" s="18">
        <v>0.05</v>
      </c>
      <c r="O17" s="18">
        <v>0</v>
      </c>
      <c r="Q17" s="58"/>
      <c r="R17" s="48"/>
      <c r="S17" s="58"/>
      <c r="T17" s="62"/>
    </row>
    <row r="18" spans="1:20" x14ac:dyDescent="0.25">
      <c r="A18" s="45">
        <f t="shared" si="0"/>
        <v>92</v>
      </c>
      <c r="B18" s="6" t="s">
        <v>106</v>
      </c>
      <c r="C18" s="6" t="s">
        <v>30</v>
      </c>
      <c r="D18" s="6" t="s">
        <v>18</v>
      </c>
      <c r="E18" s="6" t="s">
        <v>71</v>
      </c>
      <c r="F18" s="27">
        <v>261068.57657700017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18">
        <v>0.3</v>
      </c>
      <c r="M18" s="18">
        <v>0.65</v>
      </c>
      <c r="N18" s="18">
        <v>0.05</v>
      </c>
      <c r="O18" s="18">
        <v>0</v>
      </c>
      <c r="Q18" s="58"/>
      <c r="R18" s="48"/>
      <c r="S18" s="58"/>
      <c r="T18" s="62"/>
    </row>
    <row r="19" spans="1:20" x14ac:dyDescent="0.25">
      <c r="A19" s="45">
        <f t="shared" si="0"/>
        <v>93</v>
      </c>
      <c r="B19" s="6" t="s">
        <v>249</v>
      </c>
      <c r="C19" s="6" t="s">
        <v>30</v>
      </c>
      <c r="D19" s="6" t="s">
        <v>18</v>
      </c>
      <c r="E19" s="6" t="s">
        <v>71</v>
      </c>
      <c r="F19" s="27">
        <v>1200000</v>
      </c>
      <c r="G19" s="27">
        <v>2000000</v>
      </c>
      <c r="H19" s="27">
        <v>1500000</v>
      </c>
      <c r="I19" s="27">
        <v>0</v>
      </c>
      <c r="J19" s="27">
        <v>0</v>
      </c>
      <c r="K19" s="27">
        <v>0</v>
      </c>
      <c r="L19" s="18">
        <v>0.3</v>
      </c>
      <c r="M19" s="18">
        <v>0.65</v>
      </c>
      <c r="N19" s="18">
        <v>0.05</v>
      </c>
      <c r="O19" s="18">
        <v>0</v>
      </c>
      <c r="Q19" s="58"/>
      <c r="R19" s="48"/>
      <c r="S19" s="58"/>
      <c r="T19" s="62"/>
    </row>
    <row r="20" spans="1:20" x14ac:dyDescent="0.25">
      <c r="A20" s="45">
        <f t="shared" si="0"/>
        <v>94</v>
      </c>
      <c r="B20" s="6" t="s">
        <v>318</v>
      </c>
      <c r="C20" s="6" t="s">
        <v>30</v>
      </c>
      <c r="D20" s="6" t="s">
        <v>18</v>
      </c>
      <c r="E20" s="6" t="s">
        <v>71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18">
        <v>0.3</v>
      </c>
      <c r="M20" s="18">
        <v>0.65</v>
      </c>
      <c r="N20" s="18">
        <v>0.05</v>
      </c>
      <c r="O20" s="18">
        <v>0</v>
      </c>
      <c r="Q20" s="58"/>
      <c r="R20" s="48"/>
      <c r="S20" s="58"/>
      <c r="T20" s="62"/>
    </row>
    <row r="21" spans="1:20" x14ac:dyDescent="0.25">
      <c r="A21" s="45">
        <f t="shared" si="0"/>
        <v>95</v>
      </c>
      <c r="B21" s="6" t="s">
        <v>250</v>
      </c>
      <c r="C21" s="6" t="s">
        <v>30</v>
      </c>
      <c r="D21" s="6" t="s">
        <v>18</v>
      </c>
      <c r="E21" s="6" t="s">
        <v>71</v>
      </c>
      <c r="F21" s="27">
        <v>465223.30003999907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18">
        <v>0.3</v>
      </c>
      <c r="M21" s="18">
        <v>0.65</v>
      </c>
      <c r="N21" s="18">
        <v>0.05</v>
      </c>
      <c r="O21" s="18">
        <v>0</v>
      </c>
      <c r="Q21" s="58"/>
      <c r="R21" s="48"/>
      <c r="S21" s="58"/>
      <c r="T21" s="62"/>
    </row>
    <row r="22" spans="1:20" x14ac:dyDescent="0.25">
      <c r="A22" s="45">
        <f t="shared" si="0"/>
        <v>96</v>
      </c>
      <c r="B22" s="6" t="s">
        <v>107</v>
      </c>
      <c r="C22" s="6" t="s">
        <v>30</v>
      </c>
      <c r="D22" s="6" t="s">
        <v>18</v>
      </c>
      <c r="E22" s="6" t="s">
        <v>71</v>
      </c>
      <c r="F22" s="27">
        <v>1739351.8999922993</v>
      </c>
      <c r="G22" s="27">
        <v>243778.5</v>
      </c>
      <c r="H22" s="27">
        <v>0</v>
      </c>
      <c r="I22" s="27">
        <v>0</v>
      </c>
      <c r="J22" s="27">
        <v>0</v>
      </c>
      <c r="K22" s="27">
        <v>0</v>
      </c>
      <c r="L22" s="18">
        <v>0.3</v>
      </c>
      <c r="M22" s="18">
        <v>0.65</v>
      </c>
      <c r="N22" s="18">
        <v>0.05</v>
      </c>
      <c r="O22" s="18">
        <v>0</v>
      </c>
      <c r="Q22" s="58"/>
      <c r="R22" s="48"/>
      <c r="S22" s="58"/>
      <c r="T22" s="62"/>
    </row>
    <row r="23" spans="1:20" x14ac:dyDescent="0.25">
      <c r="A23" s="45">
        <f t="shared" si="0"/>
        <v>97</v>
      </c>
      <c r="B23" s="6" t="s">
        <v>325</v>
      </c>
      <c r="C23" s="6" t="s">
        <v>30</v>
      </c>
      <c r="D23" s="6" t="s">
        <v>18</v>
      </c>
      <c r="E23" s="6" t="s">
        <v>71</v>
      </c>
      <c r="F23" s="27">
        <v>0</v>
      </c>
      <c r="G23" s="27">
        <v>0</v>
      </c>
      <c r="H23" s="27">
        <v>0</v>
      </c>
      <c r="I23" s="27">
        <v>1607603.7500062496</v>
      </c>
      <c r="J23" s="27">
        <v>4147396.2499687457</v>
      </c>
      <c r="K23" s="27">
        <v>0</v>
      </c>
      <c r="L23" s="18">
        <v>0.3</v>
      </c>
      <c r="M23" s="18">
        <v>0.65</v>
      </c>
      <c r="N23" s="18">
        <v>0.05</v>
      </c>
      <c r="O23" s="18">
        <v>0</v>
      </c>
      <c r="Q23" s="58"/>
      <c r="R23" s="48"/>
      <c r="S23" s="58"/>
      <c r="T23" s="62"/>
    </row>
    <row r="24" spans="1:20" x14ac:dyDescent="0.25">
      <c r="A24" s="45">
        <f t="shared" si="0"/>
        <v>98</v>
      </c>
      <c r="B24" s="6" t="s">
        <v>251</v>
      </c>
      <c r="C24" s="6" t="s">
        <v>30</v>
      </c>
      <c r="D24" s="6" t="s">
        <v>18</v>
      </c>
      <c r="E24" s="6" t="s">
        <v>71</v>
      </c>
      <c r="F24" s="27">
        <v>270259.00000000029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18">
        <v>0.3</v>
      </c>
      <c r="M24" s="18">
        <v>0.65</v>
      </c>
      <c r="N24" s="18">
        <v>0.05</v>
      </c>
      <c r="O24" s="18">
        <v>0</v>
      </c>
      <c r="Q24" s="58"/>
      <c r="R24" s="48"/>
      <c r="S24" s="58"/>
      <c r="T24" s="62"/>
    </row>
    <row r="25" spans="1:20" x14ac:dyDescent="0.25">
      <c r="A25" s="45">
        <f t="shared" si="0"/>
        <v>99</v>
      </c>
      <c r="B25" s="6" t="s">
        <v>252</v>
      </c>
      <c r="C25" s="6" t="s">
        <v>30</v>
      </c>
      <c r="D25" s="6" t="s">
        <v>18</v>
      </c>
      <c r="E25" s="6" t="s">
        <v>71</v>
      </c>
      <c r="F25" s="27">
        <v>1187405.7000000002</v>
      </c>
      <c r="G25" s="27">
        <v>1552491.2999669996</v>
      </c>
      <c r="H25" s="27">
        <v>0</v>
      </c>
      <c r="I25" s="27">
        <v>0</v>
      </c>
      <c r="J25" s="27">
        <v>0</v>
      </c>
      <c r="K25" s="27">
        <v>0</v>
      </c>
      <c r="L25" s="18">
        <v>0.3</v>
      </c>
      <c r="M25" s="18">
        <v>0.65</v>
      </c>
      <c r="N25" s="18">
        <v>0.05</v>
      </c>
      <c r="O25" s="18">
        <v>0</v>
      </c>
      <c r="Q25" s="58"/>
      <c r="R25" s="48"/>
      <c r="S25" s="58"/>
      <c r="T25" s="62"/>
    </row>
    <row r="26" spans="1:20" x14ac:dyDescent="0.25">
      <c r="A26" s="45">
        <f t="shared" si="0"/>
        <v>100</v>
      </c>
      <c r="B26" s="6" t="s">
        <v>326</v>
      </c>
      <c r="C26" s="6" t="s">
        <v>30</v>
      </c>
      <c r="D26" s="6" t="s">
        <v>18</v>
      </c>
      <c r="E26" s="6" t="s">
        <v>71</v>
      </c>
      <c r="F26" s="27">
        <v>1100000</v>
      </c>
      <c r="G26" s="27">
        <v>3000000</v>
      </c>
      <c r="H26" s="27">
        <v>0</v>
      </c>
      <c r="I26" s="27">
        <v>0</v>
      </c>
      <c r="J26" s="27">
        <v>0</v>
      </c>
      <c r="K26" s="27">
        <v>0</v>
      </c>
      <c r="L26" s="18">
        <v>0.3</v>
      </c>
      <c r="M26" s="18">
        <v>0.65</v>
      </c>
      <c r="N26" s="18">
        <v>0.05</v>
      </c>
      <c r="O26" s="18">
        <v>0</v>
      </c>
      <c r="Q26" s="58"/>
      <c r="R26" s="48"/>
      <c r="S26" s="58"/>
      <c r="T26" s="62"/>
    </row>
    <row r="27" spans="1:20" x14ac:dyDescent="0.25">
      <c r="A27" s="45">
        <f t="shared" si="0"/>
        <v>101</v>
      </c>
      <c r="B27" s="6" t="s">
        <v>320</v>
      </c>
      <c r="C27" s="6" t="s">
        <v>30</v>
      </c>
      <c r="D27" s="6" t="s">
        <v>18</v>
      </c>
      <c r="E27" s="6" t="s">
        <v>71</v>
      </c>
      <c r="F27" s="27">
        <v>0</v>
      </c>
      <c r="G27" s="27">
        <v>0</v>
      </c>
      <c r="H27" s="27">
        <v>604848.9048119965</v>
      </c>
      <c r="I27" s="27">
        <v>670918.50970800384</v>
      </c>
      <c r="J27" s="27">
        <v>0</v>
      </c>
      <c r="K27" s="27">
        <v>0</v>
      </c>
      <c r="L27" s="18">
        <v>0.3</v>
      </c>
      <c r="M27" s="18">
        <v>0.65</v>
      </c>
      <c r="N27" s="18">
        <v>0.05</v>
      </c>
      <c r="O27" s="18">
        <v>0</v>
      </c>
      <c r="Q27" s="58"/>
      <c r="R27" s="48"/>
      <c r="S27" s="58"/>
      <c r="T27" s="62"/>
    </row>
    <row r="28" spans="1:20" x14ac:dyDescent="0.25">
      <c r="A28" s="45">
        <f t="shared" si="0"/>
        <v>102</v>
      </c>
      <c r="B28" s="6" t="s">
        <v>327</v>
      </c>
      <c r="C28" s="6" t="s">
        <v>30</v>
      </c>
      <c r="D28" s="6" t="s">
        <v>18</v>
      </c>
      <c r="E28" s="6" t="s">
        <v>71</v>
      </c>
      <c r="F28" s="27">
        <v>0</v>
      </c>
      <c r="G28" s="27">
        <v>632204.99994000001</v>
      </c>
      <c r="H28" s="27">
        <v>0</v>
      </c>
      <c r="I28" s="27">
        <v>0</v>
      </c>
      <c r="J28" s="27">
        <v>0</v>
      </c>
      <c r="K28" s="27">
        <v>0</v>
      </c>
      <c r="L28" s="18">
        <v>0.3</v>
      </c>
      <c r="M28" s="18">
        <v>0.65</v>
      </c>
      <c r="N28" s="18">
        <v>0.05</v>
      </c>
      <c r="O28" s="18">
        <v>0</v>
      </c>
      <c r="Q28" s="58"/>
      <c r="R28" s="48"/>
      <c r="S28" s="58"/>
      <c r="T28" s="62"/>
    </row>
    <row r="29" spans="1:20" x14ac:dyDescent="0.25">
      <c r="A29" s="45">
        <f t="shared" si="0"/>
        <v>103</v>
      </c>
      <c r="B29" s="6" t="s">
        <v>321</v>
      </c>
      <c r="C29" s="6" t="s">
        <v>30</v>
      </c>
      <c r="D29" s="6" t="s">
        <v>18</v>
      </c>
      <c r="E29" s="6" t="s">
        <v>71</v>
      </c>
      <c r="F29" s="27">
        <v>0</v>
      </c>
      <c r="G29" s="27">
        <v>905930.62502000004</v>
      </c>
      <c r="H29" s="27">
        <v>0</v>
      </c>
      <c r="I29" s="27">
        <v>0</v>
      </c>
      <c r="J29" s="27">
        <v>0</v>
      </c>
      <c r="K29" s="27">
        <v>0</v>
      </c>
      <c r="L29" s="18">
        <v>0.3</v>
      </c>
      <c r="M29" s="18">
        <v>0.65</v>
      </c>
      <c r="N29" s="18">
        <v>0.05</v>
      </c>
      <c r="O29" s="18">
        <v>0</v>
      </c>
      <c r="Q29" s="58"/>
      <c r="R29" s="48"/>
      <c r="S29" s="58"/>
      <c r="T29" s="62"/>
    </row>
    <row r="30" spans="1:20" x14ac:dyDescent="0.25">
      <c r="A30" s="45">
        <f t="shared" si="0"/>
        <v>104</v>
      </c>
      <c r="B30" s="6" t="s">
        <v>328</v>
      </c>
      <c r="C30" s="6" t="s">
        <v>30</v>
      </c>
      <c r="D30" s="6" t="s">
        <v>18</v>
      </c>
      <c r="E30" s="6" t="s">
        <v>71</v>
      </c>
      <c r="F30" s="27">
        <v>0</v>
      </c>
      <c r="G30" s="27">
        <v>1408186.1999699967</v>
      </c>
      <c r="H30" s="27">
        <v>59047.800000000105</v>
      </c>
      <c r="I30" s="27">
        <v>0</v>
      </c>
      <c r="J30" s="27">
        <v>0</v>
      </c>
      <c r="K30" s="27">
        <v>0</v>
      </c>
      <c r="L30" s="18">
        <v>0.3</v>
      </c>
      <c r="M30" s="18">
        <v>0.65</v>
      </c>
      <c r="N30" s="18">
        <v>0.05</v>
      </c>
      <c r="O30" s="18">
        <v>0</v>
      </c>
      <c r="Q30" s="58"/>
      <c r="R30" s="48"/>
      <c r="S30" s="58"/>
      <c r="T30" s="62"/>
    </row>
    <row r="31" spans="1:20" x14ac:dyDescent="0.25">
      <c r="A31" s="45">
        <f t="shared" si="0"/>
        <v>105</v>
      </c>
      <c r="B31" s="6" t="s">
        <v>322</v>
      </c>
      <c r="C31" s="6" t="s">
        <v>30</v>
      </c>
      <c r="D31" s="6" t="s">
        <v>18</v>
      </c>
      <c r="E31" s="6" t="s">
        <v>71</v>
      </c>
      <c r="F31" s="27">
        <v>0</v>
      </c>
      <c r="G31" s="27">
        <v>430081.5</v>
      </c>
      <c r="H31" s="27">
        <v>0</v>
      </c>
      <c r="I31" s="27">
        <v>0</v>
      </c>
      <c r="J31" s="27">
        <v>0</v>
      </c>
      <c r="K31" s="27">
        <v>0</v>
      </c>
      <c r="L31" s="18">
        <v>0.3</v>
      </c>
      <c r="M31" s="18">
        <v>0.65</v>
      </c>
      <c r="N31" s="18">
        <v>0.05</v>
      </c>
      <c r="O31" s="18">
        <v>0</v>
      </c>
      <c r="Q31" s="58"/>
      <c r="R31" s="48"/>
      <c r="S31" s="58"/>
      <c r="T31" s="62"/>
    </row>
    <row r="32" spans="1:20" x14ac:dyDescent="0.25">
      <c r="A32" s="45">
        <f t="shared" si="0"/>
        <v>106</v>
      </c>
      <c r="B32" s="6" t="s">
        <v>329</v>
      </c>
      <c r="C32" s="6" t="s">
        <v>30</v>
      </c>
      <c r="D32" s="6" t="s">
        <v>18</v>
      </c>
      <c r="E32" s="6" t="s">
        <v>71</v>
      </c>
      <c r="F32" s="27">
        <v>0</v>
      </c>
      <c r="G32" s="27">
        <v>697848.96000000066</v>
      </c>
      <c r="H32" s="27">
        <v>185555.04000000024</v>
      </c>
      <c r="I32" s="27">
        <v>0</v>
      </c>
      <c r="J32" s="27">
        <v>0</v>
      </c>
      <c r="K32" s="27">
        <v>0</v>
      </c>
      <c r="L32" s="18">
        <v>0.3</v>
      </c>
      <c r="M32" s="18">
        <v>0.65</v>
      </c>
      <c r="N32" s="18">
        <v>0.05</v>
      </c>
      <c r="O32" s="18">
        <v>0</v>
      </c>
      <c r="Q32" s="58"/>
      <c r="R32" s="48"/>
      <c r="S32" s="58"/>
      <c r="T32" s="62"/>
    </row>
    <row r="33" spans="1:25" x14ac:dyDescent="0.25">
      <c r="A33" s="45">
        <f>IF(B33=0,,A32+1)</f>
        <v>107</v>
      </c>
      <c r="B33" s="6" t="s">
        <v>330</v>
      </c>
      <c r="C33" s="6" t="s">
        <v>30</v>
      </c>
      <c r="D33" s="6" t="s">
        <v>18</v>
      </c>
      <c r="E33" s="6" t="s">
        <v>71</v>
      </c>
      <c r="F33" s="27">
        <v>0</v>
      </c>
      <c r="G33" s="27">
        <v>267113.01607499964</v>
      </c>
      <c r="H33" s="27">
        <v>1276243.5380609997</v>
      </c>
      <c r="I33" s="27">
        <v>0</v>
      </c>
      <c r="J33" s="27">
        <v>0</v>
      </c>
      <c r="K33" s="27">
        <v>0</v>
      </c>
      <c r="L33" s="18">
        <v>0.3</v>
      </c>
      <c r="M33" s="18">
        <v>0.65</v>
      </c>
      <c r="N33" s="18">
        <v>0.05</v>
      </c>
      <c r="O33" s="18">
        <v>0</v>
      </c>
      <c r="Q33" s="58"/>
      <c r="R33" s="48"/>
      <c r="S33" s="58"/>
      <c r="T33" s="62"/>
    </row>
    <row r="34" spans="1:25" x14ac:dyDescent="0.25">
      <c r="A34" s="45">
        <f>IF(B34=0,,A33+1)</f>
        <v>108</v>
      </c>
      <c r="B34" s="6" t="s">
        <v>331</v>
      </c>
      <c r="C34" s="6" t="s">
        <v>30</v>
      </c>
      <c r="D34" s="6" t="s">
        <v>18</v>
      </c>
      <c r="E34" s="6" t="s">
        <v>71</v>
      </c>
      <c r="F34" s="27">
        <v>0</v>
      </c>
      <c r="G34" s="27">
        <v>0</v>
      </c>
      <c r="H34" s="27">
        <v>604848.9048119965</v>
      </c>
      <c r="I34" s="27">
        <v>670918.50970800384</v>
      </c>
      <c r="J34" s="27">
        <v>0</v>
      </c>
      <c r="K34" s="27">
        <v>0</v>
      </c>
      <c r="L34" s="18">
        <v>0.3</v>
      </c>
      <c r="M34" s="18">
        <v>0.65</v>
      </c>
      <c r="N34" s="18">
        <v>0.05</v>
      </c>
      <c r="O34" s="18">
        <v>0</v>
      </c>
      <c r="Q34" s="58"/>
      <c r="R34" s="48"/>
      <c r="S34" s="58"/>
      <c r="T34" s="62"/>
    </row>
    <row r="35" spans="1:25" x14ac:dyDescent="0.25">
      <c r="A35" s="45">
        <f>IF(B35=0,,A34+1)</f>
        <v>109</v>
      </c>
      <c r="B35" s="6" t="s">
        <v>75</v>
      </c>
      <c r="C35" s="6" t="s">
        <v>30</v>
      </c>
      <c r="D35" s="6" t="s">
        <v>18</v>
      </c>
      <c r="E35" s="6" t="s">
        <v>71</v>
      </c>
      <c r="F35" s="27">
        <v>0</v>
      </c>
      <c r="G35" s="27">
        <v>6900000</v>
      </c>
      <c r="H35" s="27">
        <v>8620000</v>
      </c>
      <c r="I35" s="27">
        <v>6900000</v>
      </c>
      <c r="J35" s="27">
        <v>8620000</v>
      </c>
      <c r="K35" s="27">
        <v>6900000</v>
      </c>
      <c r="L35" s="18">
        <v>0.3</v>
      </c>
      <c r="M35" s="18">
        <v>0.65</v>
      </c>
      <c r="N35" s="18">
        <v>0.05</v>
      </c>
      <c r="O35" s="18">
        <v>0</v>
      </c>
      <c r="Q35" s="58"/>
      <c r="R35" s="48"/>
      <c r="S35" s="58"/>
      <c r="T35" s="62"/>
    </row>
    <row r="36" spans="1:25" x14ac:dyDescent="0.25">
      <c r="A36" s="45">
        <f t="shared" si="0"/>
        <v>110</v>
      </c>
      <c r="B36" s="6" t="s">
        <v>76</v>
      </c>
      <c r="C36" s="6" t="s">
        <v>30</v>
      </c>
      <c r="D36" s="6" t="s">
        <v>18</v>
      </c>
      <c r="E36" s="6" t="s">
        <v>71</v>
      </c>
      <c r="F36" s="27">
        <v>0</v>
      </c>
      <c r="G36" s="27">
        <v>2250000</v>
      </c>
      <c r="H36" s="27">
        <v>750000</v>
      </c>
      <c r="I36" s="27">
        <v>750000</v>
      </c>
      <c r="J36" s="27">
        <v>750000</v>
      </c>
      <c r="K36" s="27">
        <v>0</v>
      </c>
      <c r="L36" s="18">
        <v>0.3</v>
      </c>
      <c r="M36" s="18">
        <v>0.65</v>
      </c>
      <c r="N36" s="18">
        <v>0.05</v>
      </c>
      <c r="O36" s="18">
        <v>0</v>
      </c>
      <c r="Q36" s="58"/>
      <c r="R36" s="48"/>
      <c r="S36" s="58"/>
      <c r="T36" s="62"/>
    </row>
    <row r="37" spans="1:25" x14ac:dyDescent="0.25">
      <c r="A37" s="45">
        <f t="shared" si="0"/>
        <v>111</v>
      </c>
      <c r="B37" s="6" t="s">
        <v>102</v>
      </c>
      <c r="C37" s="6" t="s">
        <v>30</v>
      </c>
      <c r="D37" s="6" t="s">
        <v>50</v>
      </c>
      <c r="E37" s="6" t="s">
        <v>71</v>
      </c>
      <c r="F37" s="27">
        <v>5460000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18">
        <v>0.5</v>
      </c>
      <c r="M37" s="18">
        <v>0</v>
      </c>
      <c r="N37" s="18">
        <v>0.5</v>
      </c>
      <c r="O37" s="18">
        <v>0</v>
      </c>
      <c r="Q37" s="58"/>
      <c r="R37" s="48"/>
      <c r="S37" s="58"/>
      <c r="T37" s="62"/>
    </row>
    <row r="38" spans="1:25" x14ac:dyDescent="0.25">
      <c r="A38" s="45">
        <f t="shared" si="0"/>
        <v>0</v>
      </c>
      <c r="B38" s="6"/>
      <c r="C38" s="6"/>
      <c r="D38" s="6"/>
      <c r="E38" s="6"/>
      <c r="F38" s="27"/>
      <c r="G38" s="27"/>
      <c r="H38" s="27"/>
      <c r="I38" s="27"/>
      <c r="J38" s="27"/>
      <c r="K38" s="27"/>
      <c r="L38" s="18"/>
      <c r="M38" s="18"/>
      <c r="N38" s="18"/>
      <c r="O38" s="18"/>
      <c r="Q38" s="58"/>
      <c r="S38" s="58"/>
      <c r="T38" s="62"/>
    </row>
    <row r="39" spans="1:25" x14ac:dyDescent="0.25">
      <c r="A39" s="45">
        <f t="shared" si="0"/>
        <v>0</v>
      </c>
      <c r="B39" s="6"/>
      <c r="C39" s="6"/>
      <c r="D39" s="6"/>
      <c r="E39" s="6"/>
      <c r="F39" s="27"/>
      <c r="G39" s="27"/>
      <c r="H39" s="27"/>
      <c r="I39" s="27"/>
      <c r="J39" s="27"/>
      <c r="K39" s="27"/>
      <c r="L39" s="18"/>
      <c r="M39" s="18"/>
      <c r="N39" s="18"/>
      <c r="O39" s="18"/>
      <c r="Q39" s="58"/>
      <c r="R39" s="48"/>
      <c r="S39" s="58"/>
    </row>
    <row r="40" spans="1:25" x14ac:dyDescent="0.25">
      <c r="A40" s="45">
        <f>IF(B40=0,,A39+1)</f>
        <v>0</v>
      </c>
      <c r="B40" s="6"/>
      <c r="C40" s="6"/>
      <c r="D40" s="6"/>
      <c r="E40" s="6"/>
      <c r="F40" s="27"/>
      <c r="G40" s="27"/>
      <c r="H40" s="27"/>
      <c r="I40" s="27"/>
      <c r="J40" s="27"/>
      <c r="K40" s="27"/>
      <c r="L40" s="18"/>
      <c r="M40" s="18"/>
      <c r="N40" s="18"/>
      <c r="O40" s="18"/>
      <c r="Q40" s="58"/>
      <c r="R40" s="48"/>
      <c r="S40" s="58"/>
    </row>
    <row r="41" spans="1:25" x14ac:dyDescent="0.25">
      <c r="A41" s="45">
        <f>IF(B41=0,,A40+1)</f>
        <v>0</v>
      </c>
      <c r="B41" s="6"/>
      <c r="C41" s="6"/>
      <c r="D41" s="6"/>
      <c r="E41" s="6"/>
      <c r="F41" s="27"/>
      <c r="G41" s="27"/>
      <c r="H41" s="27"/>
      <c r="I41" s="27"/>
      <c r="J41" s="27"/>
      <c r="K41" s="27"/>
      <c r="L41" s="18"/>
      <c r="M41" s="18"/>
      <c r="N41" s="18"/>
      <c r="O41" s="18"/>
      <c r="Q41" s="58"/>
      <c r="R41" s="48"/>
      <c r="S41" s="58"/>
    </row>
    <row r="42" spans="1:25" x14ac:dyDescent="0.25">
      <c r="A42" s="13"/>
      <c r="B42" s="13"/>
      <c r="F42" s="13"/>
      <c r="G42" s="13"/>
      <c r="H42" s="13"/>
      <c r="I42" s="13"/>
      <c r="J42" s="13"/>
      <c r="K42" s="13"/>
      <c r="L42" s="13"/>
      <c r="Q42" s="58"/>
      <c r="R42" s="48"/>
      <c r="S42" s="58"/>
    </row>
    <row r="43" spans="1:25" x14ac:dyDescent="0.25">
      <c r="A43" s="13"/>
      <c r="B43" s="13"/>
      <c r="F43" s="13"/>
      <c r="G43" s="13"/>
      <c r="H43" s="13"/>
      <c r="I43" s="13"/>
      <c r="J43" s="13"/>
      <c r="K43" s="13"/>
      <c r="L43" s="13"/>
      <c r="Q43" s="87"/>
      <c r="R43" s="48"/>
      <c r="S43" s="58"/>
    </row>
    <row r="44" spans="1:25" x14ac:dyDescent="0.25">
      <c r="A44" s="13"/>
      <c r="B44" s="13"/>
      <c r="F44" s="13"/>
      <c r="G44" s="13"/>
      <c r="H44" s="13"/>
      <c r="I44" s="13"/>
      <c r="J44" s="13"/>
      <c r="K44" s="13"/>
      <c r="L44" s="13"/>
      <c r="Q44" s="58"/>
      <c r="R44" s="58"/>
    </row>
    <row r="45" spans="1:25" x14ac:dyDescent="0.25">
      <c r="A45" s="13"/>
      <c r="B45" s="13"/>
      <c r="F45" s="13"/>
      <c r="G45" s="13"/>
      <c r="H45" s="13"/>
      <c r="I45" s="13"/>
      <c r="J45" s="13"/>
      <c r="K45" s="13"/>
      <c r="L45" s="13"/>
    </row>
    <row r="46" spans="1:25" x14ac:dyDescent="0.25">
      <c r="A46" s="13"/>
      <c r="B46" s="13"/>
      <c r="F46" s="13"/>
      <c r="G46" s="13"/>
      <c r="H46" s="13"/>
      <c r="I46" s="13"/>
      <c r="J46" s="13"/>
      <c r="K46" s="13"/>
      <c r="L46" s="13"/>
    </row>
    <row r="47" spans="1:25" x14ac:dyDescent="0.25">
      <c r="A47" s="13"/>
      <c r="B47" s="13"/>
      <c r="F47" s="13"/>
      <c r="G47" s="13"/>
      <c r="H47" s="13"/>
      <c r="I47" s="13"/>
      <c r="J47" s="13"/>
      <c r="K47" s="13"/>
      <c r="L47" s="13"/>
    </row>
    <row r="48" spans="1:25" x14ac:dyDescent="0.25">
      <c r="A48" s="13"/>
      <c r="B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5">
      <c r="A49" s="13"/>
      <c r="B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5">
      <c r="A50" s="13"/>
      <c r="B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5">
      <c r="A51" s="13"/>
      <c r="B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5">
      <c r="A52" s="13"/>
      <c r="B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5">
      <c r="A53" s="13"/>
      <c r="B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5">
      <c r="A54" s="13"/>
      <c r="B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x14ac:dyDescent="0.25">
      <c r="A55" s="13"/>
      <c r="B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x14ac:dyDescent="0.25">
      <c r="A56" s="13"/>
      <c r="B56" s="13"/>
      <c r="F56" s="13"/>
      <c r="G56" s="13"/>
      <c r="H56" s="13"/>
      <c r="I56" s="13"/>
      <c r="J56" s="13"/>
      <c r="K56" s="13"/>
      <c r="L56" s="13"/>
    </row>
    <row r="57" spans="1:25" x14ac:dyDescent="0.25">
      <c r="A57" s="13"/>
      <c r="B57" s="13"/>
      <c r="F57" s="13"/>
      <c r="G57" s="13"/>
      <c r="H57" s="13"/>
      <c r="I57" s="13"/>
      <c r="J57" s="13"/>
      <c r="K57" s="13"/>
      <c r="L57" s="13"/>
    </row>
    <row r="58" spans="1:25" x14ac:dyDescent="0.25">
      <c r="A58" s="13"/>
      <c r="B58" s="13"/>
      <c r="F58" s="13"/>
      <c r="G58" s="13"/>
      <c r="H58" s="13"/>
      <c r="I58" s="13"/>
      <c r="J58" s="13"/>
      <c r="K58" s="13"/>
      <c r="L58" s="13"/>
    </row>
    <row r="59" spans="1:25" x14ac:dyDescent="0.25">
      <c r="A59" s="13"/>
      <c r="B59" s="13"/>
      <c r="F59" s="13"/>
      <c r="G59" s="13"/>
      <c r="H59" s="13"/>
      <c r="I59" s="13"/>
      <c r="J59" s="13"/>
      <c r="K59" s="13"/>
      <c r="L59" s="13"/>
    </row>
    <row r="60" spans="1:25" x14ac:dyDescent="0.25">
      <c r="A60" s="13"/>
      <c r="B60" s="13"/>
      <c r="F60" s="13"/>
      <c r="G60" s="13"/>
      <c r="H60" s="13"/>
      <c r="I60" s="13"/>
      <c r="J60" s="13"/>
      <c r="K60" s="13"/>
      <c r="L60" s="13"/>
    </row>
    <row r="61" spans="1:25" x14ac:dyDescent="0.25">
      <c r="A61" s="13"/>
      <c r="B61" s="13"/>
      <c r="F61" s="13"/>
      <c r="G61" s="13"/>
      <c r="H61" s="13"/>
      <c r="I61" s="13"/>
      <c r="J61" s="13"/>
      <c r="K61" s="13"/>
      <c r="L61" s="13"/>
    </row>
    <row r="62" spans="1:25" x14ac:dyDescent="0.25">
      <c r="A62" s="13"/>
      <c r="B62" s="13"/>
      <c r="F62" s="13"/>
      <c r="G62" s="13"/>
      <c r="H62" s="13"/>
      <c r="I62" s="13"/>
      <c r="J62" s="13"/>
      <c r="K62" s="13"/>
      <c r="L62" s="13"/>
    </row>
    <row r="63" spans="1:25" x14ac:dyDescent="0.25">
      <c r="A63" s="13"/>
      <c r="B63" s="13"/>
      <c r="F63" s="13"/>
      <c r="G63" s="13"/>
      <c r="H63" s="13"/>
      <c r="I63" s="13"/>
      <c r="J63" s="13"/>
      <c r="K63" s="13"/>
      <c r="L63" s="13"/>
    </row>
    <row r="64" spans="1:25" x14ac:dyDescent="0.25">
      <c r="A64" s="13"/>
      <c r="B64" s="13"/>
      <c r="F64" s="13"/>
      <c r="G64" s="13"/>
      <c r="H64" s="13"/>
      <c r="I64" s="13"/>
      <c r="J64" s="13"/>
      <c r="K64" s="13"/>
      <c r="L64" s="13"/>
    </row>
    <row r="65" spans="1:12" x14ac:dyDescent="0.25">
      <c r="A65" s="13"/>
      <c r="B65" s="13"/>
      <c r="F65" s="13"/>
      <c r="G65" s="13"/>
      <c r="H65" s="13"/>
      <c r="I65" s="13"/>
      <c r="J65" s="13"/>
      <c r="K65" s="13"/>
      <c r="L65" s="13"/>
    </row>
    <row r="66" spans="1:12" x14ac:dyDescent="0.25">
      <c r="A66" s="13"/>
      <c r="B66" s="13"/>
      <c r="F66" s="13"/>
      <c r="G66" s="13"/>
      <c r="H66" s="13"/>
      <c r="I66" s="13"/>
      <c r="J66" s="13"/>
      <c r="K66" s="13"/>
      <c r="L66" s="13"/>
    </row>
    <row r="67" spans="1:12" x14ac:dyDescent="0.25">
      <c r="A67" s="13"/>
      <c r="B67" s="13"/>
      <c r="F67" s="13"/>
      <c r="G67" s="13"/>
      <c r="H67" s="13"/>
      <c r="I67" s="13"/>
      <c r="J67" s="13"/>
      <c r="K67" s="13"/>
      <c r="L67" s="13"/>
    </row>
    <row r="68" spans="1:12" x14ac:dyDescent="0.25">
      <c r="A68" s="13"/>
      <c r="B68" s="13"/>
      <c r="F68" s="13"/>
      <c r="G68" s="13"/>
      <c r="H68" s="13"/>
      <c r="I68" s="13"/>
      <c r="J68" s="13"/>
      <c r="K68" s="13"/>
      <c r="L68" s="13"/>
    </row>
    <row r="69" spans="1:12" x14ac:dyDescent="0.25">
      <c r="A69" s="13"/>
      <c r="B69" s="13"/>
      <c r="F69" s="13"/>
      <c r="G69" s="13"/>
      <c r="H69" s="13"/>
      <c r="I69" s="13"/>
      <c r="J69" s="13"/>
      <c r="K69" s="13"/>
      <c r="L69" s="13"/>
    </row>
    <row r="70" spans="1:12" x14ac:dyDescent="0.25">
      <c r="A70" s="13"/>
      <c r="B70" s="13"/>
      <c r="F70" s="13"/>
      <c r="G70" s="13"/>
      <c r="H70" s="13"/>
      <c r="I70" s="13"/>
      <c r="J70" s="13"/>
      <c r="K70" s="13"/>
      <c r="L70" s="13"/>
    </row>
    <row r="71" spans="1:12" x14ac:dyDescent="0.25">
      <c r="A71" s="13"/>
      <c r="B71" s="13"/>
      <c r="F71" s="13"/>
      <c r="G71" s="13"/>
      <c r="H71" s="13"/>
      <c r="I71" s="13"/>
      <c r="J71" s="13"/>
      <c r="K71" s="13"/>
      <c r="L71" s="13"/>
    </row>
    <row r="72" spans="1:12" x14ac:dyDescent="0.25">
      <c r="A72" s="13"/>
      <c r="B72" s="13"/>
      <c r="F72" s="13"/>
      <c r="G72" s="13"/>
      <c r="H72" s="13"/>
      <c r="I72" s="13"/>
      <c r="J72" s="13"/>
      <c r="K72" s="13"/>
      <c r="L72" s="13"/>
    </row>
    <row r="73" spans="1:12" x14ac:dyDescent="0.25">
      <c r="A73" s="13"/>
      <c r="B73" s="13"/>
      <c r="F73" s="13"/>
      <c r="G73" s="13"/>
      <c r="H73" s="13"/>
      <c r="I73" s="13"/>
      <c r="J73" s="13"/>
      <c r="K73" s="13"/>
      <c r="L73" s="13"/>
    </row>
    <row r="74" spans="1:12" x14ac:dyDescent="0.25">
      <c r="A74" s="13"/>
      <c r="B74" s="13"/>
      <c r="F74" s="13"/>
      <c r="G74" s="13"/>
      <c r="H74" s="13"/>
      <c r="I74" s="13"/>
      <c r="J74" s="13"/>
      <c r="K74" s="13"/>
      <c r="L74" s="13"/>
    </row>
    <row r="75" spans="1:12" x14ac:dyDescent="0.25">
      <c r="A75" s="13"/>
      <c r="B75" s="13"/>
      <c r="F75" s="13"/>
      <c r="G75" s="13"/>
      <c r="H75" s="13"/>
      <c r="I75" s="13"/>
      <c r="J75" s="13"/>
      <c r="K75" s="13"/>
      <c r="L75" s="13"/>
    </row>
    <row r="76" spans="1:12" x14ac:dyDescent="0.25">
      <c r="A76" s="13"/>
      <c r="B76" s="13"/>
      <c r="F76" s="13"/>
      <c r="G76" s="13"/>
      <c r="H76" s="13"/>
      <c r="I76" s="13"/>
      <c r="J76" s="13"/>
      <c r="K76" s="13"/>
      <c r="L76" s="13"/>
    </row>
    <row r="77" spans="1:12" x14ac:dyDescent="0.25">
      <c r="A77" s="13"/>
      <c r="B77" s="13"/>
      <c r="F77" s="13"/>
      <c r="G77" s="13"/>
      <c r="H77" s="13"/>
      <c r="I77" s="13"/>
      <c r="J77" s="13"/>
      <c r="K77" s="13"/>
      <c r="L77" s="13"/>
    </row>
    <row r="78" spans="1:12" x14ac:dyDescent="0.25">
      <c r="A78" s="13"/>
      <c r="B78" s="13"/>
      <c r="F78" s="13"/>
      <c r="G78" s="13"/>
      <c r="H78" s="13"/>
      <c r="I78" s="13"/>
      <c r="J78" s="13"/>
      <c r="K78" s="13"/>
      <c r="L78" s="13"/>
    </row>
    <row r="79" spans="1:12" x14ac:dyDescent="0.25">
      <c r="A79" s="13"/>
      <c r="B79" s="13"/>
      <c r="F79" s="13"/>
      <c r="G79" s="13"/>
      <c r="H79" s="13"/>
      <c r="I79" s="13"/>
      <c r="J79" s="13"/>
      <c r="K79" s="13"/>
      <c r="L79" s="13"/>
    </row>
    <row r="80" spans="1:12" x14ac:dyDescent="0.25">
      <c r="A80" s="13"/>
      <c r="B80" s="13"/>
      <c r="F80" s="13"/>
      <c r="G80" s="13"/>
      <c r="H80" s="13"/>
      <c r="I80" s="13"/>
      <c r="J80" s="13"/>
      <c r="K80" s="13"/>
      <c r="L80" s="13"/>
    </row>
    <row r="81" spans="1:12" x14ac:dyDescent="0.25">
      <c r="A81" s="13"/>
      <c r="B81" s="13"/>
      <c r="F81" s="13"/>
      <c r="G81" s="13"/>
      <c r="H81" s="13"/>
      <c r="I81" s="13"/>
      <c r="J81" s="13"/>
      <c r="K81" s="13"/>
      <c r="L81" s="13"/>
    </row>
    <row r="82" spans="1:12" x14ac:dyDescent="0.25">
      <c r="A82" s="13"/>
      <c r="B82" s="13"/>
      <c r="F82" s="13"/>
      <c r="G82" s="13"/>
      <c r="H82" s="13"/>
      <c r="I82" s="13"/>
      <c r="J82" s="13"/>
      <c r="K82" s="13"/>
      <c r="L82" s="13"/>
    </row>
    <row r="83" spans="1:12" x14ac:dyDescent="0.25">
      <c r="A83" s="13"/>
      <c r="B83" s="13"/>
      <c r="F83" s="13"/>
      <c r="G83" s="13"/>
      <c r="H83" s="13"/>
      <c r="I83" s="13"/>
      <c r="J83" s="13"/>
      <c r="K83" s="13"/>
      <c r="L83" s="13"/>
    </row>
    <row r="84" spans="1:12" x14ac:dyDescent="0.25">
      <c r="A84" s="13"/>
      <c r="B84" s="13"/>
      <c r="F84" s="13"/>
      <c r="G84" s="13"/>
      <c r="H84" s="13"/>
      <c r="I84" s="13"/>
      <c r="J84" s="13"/>
      <c r="K84" s="13"/>
      <c r="L84" s="13"/>
    </row>
    <row r="85" spans="1:12" x14ac:dyDescent="0.25">
      <c r="A85" s="13"/>
      <c r="B85" s="13"/>
      <c r="F85" s="13"/>
      <c r="G85" s="13"/>
      <c r="H85" s="13"/>
      <c r="I85" s="13"/>
      <c r="J85" s="13"/>
      <c r="K85" s="13"/>
      <c r="L85" s="13"/>
    </row>
    <row r="86" spans="1:12" x14ac:dyDescent="0.25">
      <c r="A86" s="13"/>
      <c r="B86" s="13"/>
      <c r="F86" s="13"/>
      <c r="G86" s="13"/>
      <c r="H86" s="13"/>
      <c r="I86" s="13"/>
      <c r="J86" s="13"/>
      <c r="K86" s="13"/>
      <c r="L86" s="13"/>
    </row>
    <row r="87" spans="1:12" x14ac:dyDescent="0.25">
      <c r="A87" s="13"/>
      <c r="B87" s="13"/>
      <c r="F87" s="13"/>
      <c r="G87" s="13"/>
      <c r="H87" s="13"/>
      <c r="I87" s="13"/>
      <c r="J87" s="13"/>
      <c r="K87" s="13"/>
      <c r="L87" s="13"/>
    </row>
    <row r="88" spans="1:12" x14ac:dyDescent="0.25">
      <c r="A88" s="13"/>
      <c r="B88" s="13"/>
      <c r="F88" s="13"/>
      <c r="G88" s="13"/>
      <c r="H88" s="13"/>
      <c r="I88" s="13"/>
      <c r="J88" s="13"/>
      <c r="K88" s="13"/>
      <c r="L88" s="13"/>
    </row>
    <row r="89" spans="1:12" x14ac:dyDescent="0.25">
      <c r="A89" s="13"/>
      <c r="B89" s="13"/>
      <c r="F89" s="13"/>
      <c r="G89" s="13"/>
      <c r="H89" s="13"/>
      <c r="I89" s="13"/>
      <c r="J89" s="13"/>
      <c r="K89" s="13"/>
      <c r="L89" s="13"/>
    </row>
    <row r="90" spans="1:12" x14ac:dyDescent="0.25">
      <c r="A90" s="13"/>
      <c r="B90" s="13"/>
      <c r="F90" s="13"/>
      <c r="G90" s="13"/>
      <c r="H90" s="13"/>
      <c r="I90" s="13"/>
      <c r="J90" s="13"/>
      <c r="K90" s="13"/>
      <c r="L90" s="13"/>
    </row>
    <row r="91" spans="1:12" x14ac:dyDescent="0.25">
      <c r="A91" s="13"/>
      <c r="B91" s="13"/>
      <c r="F91" s="13"/>
      <c r="G91" s="13"/>
      <c r="H91" s="13"/>
      <c r="I91" s="13"/>
      <c r="J91" s="13"/>
      <c r="K91" s="13"/>
      <c r="L91" s="13"/>
    </row>
    <row r="92" spans="1:12" x14ac:dyDescent="0.25">
      <c r="A92" s="13"/>
      <c r="B92" s="13"/>
      <c r="F92" s="13"/>
      <c r="G92" s="13"/>
      <c r="H92" s="13"/>
      <c r="I92" s="13"/>
      <c r="J92" s="13"/>
      <c r="K92" s="13"/>
      <c r="L92" s="13"/>
    </row>
    <row r="93" spans="1:12" x14ac:dyDescent="0.25">
      <c r="A93" s="13"/>
      <c r="B93" s="13"/>
      <c r="F93" s="13"/>
      <c r="G93" s="13"/>
      <c r="H93" s="13"/>
      <c r="I93" s="13"/>
      <c r="J93" s="13"/>
      <c r="K93" s="13"/>
      <c r="L93" s="13"/>
    </row>
    <row r="94" spans="1:12" x14ac:dyDescent="0.25">
      <c r="A94" s="13"/>
      <c r="B94" s="13"/>
      <c r="F94" s="13"/>
      <c r="G94" s="13"/>
      <c r="H94" s="13"/>
      <c r="I94" s="13"/>
      <c r="J94" s="13"/>
      <c r="K94" s="13"/>
      <c r="L94" s="13"/>
    </row>
    <row r="95" spans="1:12" x14ac:dyDescent="0.25">
      <c r="A95" s="13"/>
      <c r="B95" s="13"/>
      <c r="F95" s="13"/>
      <c r="G95" s="13"/>
      <c r="H95" s="13"/>
      <c r="I95" s="13"/>
      <c r="J95" s="13"/>
      <c r="K95" s="13"/>
      <c r="L95" s="13"/>
    </row>
    <row r="96" spans="1:12" x14ac:dyDescent="0.25">
      <c r="A96" s="13"/>
      <c r="B96" s="13"/>
      <c r="F96" s="13"/>
      <c r="G96" s="13"/>
      <c r="H96" s="13"/>
      <c r="I96" s="13"/>
      <c r="J96" s="13"/>
      <c r="K96" s="13"/>
      <c r="L96" s="13"/>
    </row>
    <row r="97" spans="1:12" x14ac:dyDescent="0.25">
      <c r="A97" s="13"/>
      <c r="B97" s="13"/>
      <c r="F97" s="13"/>
      <c r="G97" s="13"/>
      <c r="H97" s="13"/>
      <c r="I97" s="13"/>
      <c r="J97" s="13"/>
      <c r="K97" s="13"/>
      <c r="L97" s="13"/>
    </row>
    <row r="98" spans="1:12" x14ac:dyDescent="0.25">
      <c r="A98" s="13"/>
      <c r="B98" s="13"/>
      <c r="F98" s="13"/>
      <c r="G98" s="13"/>
      <c r="H98" s="13"/>
      <c r="I98" s="13"/>
      <c r="J98" s="13"/>
      <c r="K98" s="13"/>
      <c r="L98" s="13"/>
    </row>
    <row r="99" spans="1:12" x14ac:dyDescent="0.25">
      <c r="A99" s="13"/>
      <c r="B99" s="13"/>
      <c r="F99" s="13"/>
      <c r="G99" s="13"/>
      <c r="H99" s="13"/>
      <c r="I99" s="13"/>
      <c r="J99" s="13"/>
      <c r="K99" s="13"/>
      <c r="L99" s="13"/>
    </row>
    <row r="100" spans="1:12" x14ac:dyDescent="0.25">
      <c r="A100" s="13"/>
      <c r="B100" s="13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3"/>
      <c r="B101" s="13"/>
      <c r="F101" s="13"/>
      <c r="G101" s="13"/>
      <c r="H101" s="13"/>
      <c r="I101" s="13"/>
      <c r="J101" s="13"/>
      <c r="K101" s="13"/>
      <c r="L101" s="13"/>
    </row>
    <row r="102" spans="1:12" x14ac:dyDescent="0.25">
      <c r="A102" s="13"/>
      <c r="B102" s="13"/>
      <c r="F102" s="13"/>
      <c r="G102" s="13"/>
      <c r="H102" s="13"/>
      <c r="I102" s="13"/>
      <c r="J102" s="13"/>
      <c r="K102" s="13"/>
      <c r="L102" s="13"/>
    </row>
    <row r="103" spans="1:12" x14ac:dyDescent="0.25">
      <c r="A103" s="13"/>
      <c r="B103" s="13"/>
      <c r="F103" s="13"/>
      <c r="G103" s="13"/>
      <c r="H103" s="13"/>
      <c r="I103" s="13"/>
      <c r="J103" s="13"/>
      <c r="K103" s="13"/>
      <c r="L103" s="13"/>
    </row>
    <row r="104" spans="1:12" x14ac:dyDescent="0.25">
      <c r="A104" s="13"/>
      <c r="B104" s="13"/>
      <c r="F104" s="13"/>
      <c r="G104" s="13"/>
      <c r="H104" s="13"/>
      <c r="I104" s="13"/>
      <c r="J104" s="13"/>
      <c r="K104" s="13"/>
      <c r="L104" s="13"/>
    </row>
    <row r="105" spans="1:12" x14ac:dyDescent="0.25">
      <c r="A105" s="13"/>
      <c r="B105" s="13"/>
      <c r="F105" s="13"/>
      <c r="G105" s="13"/>
      <c r="H105" s="13"/>
      <c r="I105" s="13"/>
      <c r="J105" s="13"/>
      <c r="K105" s="13"/>
      <c r="L105" s="13"/>
    </row>
    <row r="106" spans="1:12" x14ac:dyDescent="0.25">
      <c r="A106" s="13"/>
      <c r="B106" s="13"/>
      <c r="F106" s="13"/>
      <c r="G106" s="13"/>
      <c r="H106" s="13"/>
      <c r="I106" s="13"/>
      <c r="J106" s="13"/>
      <c r="K106" s="13"/>
      <c r="L106" s="13"/>
    </row>
    <row r="107" spans="1:12" x14ac:dyDescent="0.25">
      <c r="A107" s="13"/>
      <c r="B107" s="13"/>
      <c r="F107" s="13"/>
      <c r="G107" s="13"/>
      <c r="H107" s="13"/>
      <c r="I107" s="13"/>
      <c r="J107" s="13"/>
      <c r="K107" s="13"/>
      <c r="L107" s="13"/>
    </row>
    <row r="108" spans="1:12" x14ac:dyDescent="0.25">
      <c r="A108" s="13"/>
      <c r="B108" s="13"/>
      <c r="F108" s="13"/>
      <c r="G108" s="13"/>
      <c r="H108" s="13"/>
      <c r="I108" s="13"/>
      <c r="J108" s="13"/>
      <c r="K108" s="13"/>
      <c r="L108" s="13"/>
    </row>
    <row r="109" spans="1:12" x14ac:dyDescent="0.25">
      <c r="A109" s="13"/>
      <c r="B109" s="13"/>
      <c r="F109" s="13"/>
      <c r="G109" s="13"/>
      <c r="H109" s="13"/>
      <c r="I109" s="13"/>
      <c r="J109" s="13"/>
      <c r="K109" s="13"/>
      <c r="L109" s="13"/>
    </row>
    <row r="110" spans="1:12" x14ac:dyDescent="0.25">
      <c r="A110" s="13"/>
      <c r="B110" s="13"/>
      <c r="F110" s="13"/>
      <c r="G110" s="13"/>
      <c r="H110" s="13"/>
      <c r="I110" s="13"/>
      <c r="J110" s="13"/>
      <c r="K110" s="13"/>
      <c r="L110" s="13"/>
    </row>
    <row r="111" spans="1:12" x14ac:dyDescent="0.25">
      <c r="A111" s="13"/>
      <c r="B111" s="13"/>
      <c r="F111" s="13"/>
      <c r="G111" s="13"/>
      <c r="H111" s="13"/>
      <c r="I111" s="13"/>
      <c r="J111" s="13"/>
      <c r="K111" s="13"/>
      <c r="L111" s="13"/>
    </row>
    <row r="112" spans="1:12" x14ac:dyDescent="0.25">
      <c r="A112" s="13"/>
      <c r="B112" s="13"/>
      <c r="F112" s="13"/>
      <c r="G112" s="13"/>
      <c r="H112" s="13"/>
      <c r="I112" s="13"/>
      <c r="J112" s="13"/>
      <c r="K112" s="13"/>
      <c r="L112" s="13"/>
    </row>
    <row r="113" spans="1:12" x14ac:dyDescent="0.25">
      <c r="A113" s="13"/>
      <c r="B113" s="13"/>
      <c r="F113" s="13"/>
      <c r="G113" s="13"/>
      <c r="H113" s="13"/>
      <c r="I113" s="13"/>
      <c r="J113" s="13"/>
      <c r="K113" s="13"/>
      <c r="L113" s="13"/>
    </row>
    <row r="114" spans="1:12" x14ac:dyDescent="0.25">
      <c r="A114" s="13"/>
      <c r="B114" s="13"/>
      <c r="F114" s="13"/>
      <c r="G114" s="13"/>
      <c r="H114" s="13"/>
      <c r="I114" s="13"/>
      <c r="J114" s="13"/>
      <c r="K114" s="13"/>
      <c r="L114" s="13"/>
    </row>
    <row r="115" spans="1:12" x14ac:dyDescent="0.25">
      <c r="A115" s="13"/>
      <c r="B115" s="13"/>
      <c r="F115" s="13"/>
      <c r="G115" s="13"/>
      <c r="H115" s="13"/>
      <c r="I115" s="13"/>
      <c r="J115" s="13"/>
      <c r="K115" s="13"/>
      <c r="L115" s="13"/>
    </row>
    <row r="116" spans="1:12" x14ac:dyDescent="0.25">
      <c r="A116" s="13"/>
      <c r="B116" s="13"/>
      <c r="F116" s="13"/>
      <c r="G116" s="13"/>
      <c r="H116" s="13"/>
      <c r="I116" s="13"/>
      <c r="J116" s="13"/>
      <c r="K116" s="13"/>
      <c r="L116" s="13"/>
    </row>
    <row r="117" spans="1:12" x14ac:dyDescent="0.25">
      <c r="A117" s="13"/>
      <c r="B117" s="13"/>
      <c r="F117" s="13"/>
      <c r="G117" s="13"/>
      <c r="H117" s="13"/>
      <c r="I117" s="13"/>
      <c r="J117" s="13"/>
      <c r="K117" s="13"/>
      <c r="L117" s="13"/>
    </row>
    <row r="118" spans="1:12" x14ac:dyDescent="0.25">
      <c r="A118" s="13"/>
      <c r="B118" s="13"/>
      <c r="F118" s="13"/>
      <c r="G118" s="13"/>
      <c r="H118" s="13"/>
      <c r="I118" s="13"/>
      <c r="J118" s="13"/>
      <c r="K118" s="13"/>
      <c r="L118" s="13"/>
    </row>
    <row r="119" spans="1:12" x14ac:dyDescent="0.25">
      <c r="A119" s="13"/>
      <c r="B119" s="13"/>
      <c r="F119" s="13"/>
      <c r="G119" s="13"/>
      <c r="H119" s="13"/>
      <c r="I119" s="13"/>
      <c r="J119" s="13"/>
      <c r="K119" s="13"/>
      <c r="L119" s="13"/>
    </row>
    <row r="120" spans="1:12" x14ac:dyDescent="0.25">
      <c r="A120" s="13"/>
      <c r="B120" s="13"/>
      <c r="F120" s="13"/>
      <c r="G120" s="13"/>
      <c r="H120" s="13"/>
      <c r="I120" s="13"/>
      <c r="J120" s="13"/>
      <c r="K120" s="13"/>
      <c r="L120" s="13"/>
    </row>
    <row r="121" spans="1:12" x14ac:dyDescent="0.25">
      <c r="A121" s="13"/>
      <c r="B121" s="13"/>
      <c r="F121" s="13"/>
      <c r="G121" s="13"/>
      <c r="H121" s="13"/>
      <c r="I121" s="13"/>
      <c r="J121" s="13"/>
      <c r="K121" s="13"/>
      <c r="L121" s="13"/>
    </row>
    <row r="122" spans="1:12" x14ac:dyDescent="0.25">
      <c r="A122" s="13"/>
      <c r="B122" s="13"/>
      <c r="F122" s="13"/>
      <c r="G122" s="13"/>
      <c r="H122" s="13"/>
      <c r="I122" s="13"/>
      <c r="J122" s="13"/>
      <c r="K122" s="13"/>
      <c r="L122" s="13"/>
    </row>
    <row r="123" spans="1:12" x14ac:dyDescent="0.25">
      <c r="A123" s="13"/>
      <c r="B123" s="13"/>
      <c r="F123" s="13"/>
      <c r="G123" s="13"/>
      <c r="H123" s="13"/>
      <c r="I123" s="13"/>
      <c r="J123" s="13"/>
      <c r="K123" s="13"/>
      <c r="L123" s="13"/>
    </row>
    <row r="124" spans="1:12" x14ac:dyDescent="0.25">
      <c r="A124" s="13"/>
      <c r="B124" s="13"/>
      <c r="F124" s="13"/>
      <c r="G124" s="13"/>
      <c r="H124" s="13"/>
      <c r="I124" s="13"/>
      <c r="J124" s="13"/>
      <c r="K124" s="13"/>
      <c r="L124" s="13"/>
    </row>
    <row r="125" spans="1:12" x14ac:dyDescent="0.25">
      <c r="A125" s="13"/>
      <c r="B125" s="13"/>
      <c r="F125" s="13"/>
      <c r="G125" s="13"/>
      <c r="H125" s="13"/>
      <c r="I125" s="13"/>
      <c r="J125" s="13"/>
      <c r="K125" s="13"/>
      <c r="L125" s="13"/>
    </row>
    <row r="126" spans="1:12" x14ac:dyDescent="0.25">
      <c r="A126" s="13"/>
      <c r="B126" s="13"/>
      <c r="F126" s="13"/>
      <c r="G126" s="13"/>
      <c r="H126" s="13"/>
      <c r="I126" s="13"/>
      <c r="J126" s="13"/>
      <c r="K126" s="13"/>
      <c r="L126" s="1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5FC8D7"/>
  </sheetPr>
  <dimension ref="A1:R61"/>
  <sheetViews>
    <sheetView zoomScale="70" zoomScaleNormal="70" workbookViewId="0">
      <selection activeCell="M28" sqref="M28"/>
    </sheetView>
  </sheetViews>
  <sheetFormatPr defaultRowHeight="18" x14ac:dyDescent="0.25"/>
  <cols>
    <col min="1" max="1" width="24.6328125" style="8" customWidth="1"/>
    <col min="2" max="2" width="12.7265625" style="8" customWidth="1"/>
    <col min="3" max="3" width="14.26953125" style="8" customWidth="1"/>
    <col min="4" max="5" width="8.7265625" style="8"/>
    <col min="6" max="7" width="9.36328125" style="8" bestFit="1" customWidth="1"/>
    <col min="8" max="11" width="9.26953125" style="8" bestFit="1" customWidth="1"/>
    <col min="12" max="16384" width="8.7265625" style="8"/>
  </cols>
  <sheetData>
    <row r="1" spans="1:13" s="1" customFormat="1" ht="13.5" x14ac:dyDescent="0.25">
      <c r="M1" s="2"/>
    </row>
    <row r="2" spans="1:13" s="1" customFormat="1" ht="13.5" x14ac:dyDescent="0.25">
      <c r="M2" s="2"/>
    </row>
    <row r="3" spans="1:13" s="1" customFormat="1" ht="13.5" x14ac:dyDescent="0.25">
      <c r="M3" s="2"/>
    </row>
    <row r="4" spans="1:13" s="1" customFormat="1" ht="13.5" x14ac:dyDescent="0.25">
      <c r="M4" s="2"/>
    </row>
    <row r="5" spans="1:13" s="1" customFormat="1" ht="13.5" x14ac:dyDescent="0.25">
      <c r="M5" s="2"/>
    </row>
    <row r="6" spans="1:13" s="1" customFormat="1" ht="13.5" x14ac:dyDescent="0.25">
      <c r="M6" s="2"/>
    </row>
    <row r="7" spans="1:13" s="1" customFormat="1" ht="13.5" x14ac:dyDescent="0.25">
      <c r="M7" s="2"/>
    </row>
    <row r="8" spans="1:13" s="1" customFormat="1" ht="13.5" x14ac:dyDescent="0.25">
      <c r="M8" s="2"/>
    </row>
    <row r="9" spans="1:13" s="1" customFormat="1" ht="13.5" x14ac:dyDescent="0.25">
      <c r="M9" s="2"/>
    </row>
    <row r="11" spans="1:13" ht="20.25" x14ac:dyDescent="0.3">
      <c r="A11" s="4" t="str">
        <f ca="1">RIGHT(CELL("filename",A1),LEN(CELL("filename",A1))-FIND("]",CELL("filename",A1)))</f>
        <v>3.2 Input│Other</v>
      </c>
    </row>
    <row r="12" spans="1:13" ht="20.25" x14ac:dyDescent="0.3">
      <c r="A12" s="5" t="s">
        <v>20</v>
      </c>
      <c r="B12" s="5" t="s">
        <v>24</v>
      </c>
      <c r="C12" s="5" t="s">
        <v>25</v>
      </c>
      <c r="E12" s="16" t="s">
        <v>27</v>
      </c>
    </row>
    <row r="13" spans="1:13" x14ac:dyDescent="0.25">
      <c r="A13" s="6" t="s">
        <v>21</v>
      </c>
      <c r="B13" s="15">
        <v>39448</v>
      </c>
      <c r="C13" s="15">
        <v>41455</v>
      </c>
      <c r="E13" s="17">
        <f>ROUND((C13-B13)/365,1)</f>
        <v>5.5</v>
      </c>
    </row>
    <row r="14" spans="1:13" x14ac:dyDescent="0.25">
      <c r="A14" s="6" t="s">
        <v>22</v>
      </c>
      <c r="B14" s="15">
        <v>41456</v>
      </c>
      <c r="C14" s="15">
        <v>43100</v>
      </c>
      <c r="E14" s="17">
        <f>ROUND((C14-B14)/365,1)</f>
        <v>4.5</v>
      </c>
    </row>
    <row r="15" spans="1:13" x14ac:dyDescent="0.25">
      <c r="A15" s="7" t="s">
        <v>23</v>
      </c>
      <c r="B15" s="14">
        <f>C14+1</f>
        <v>43101</v>
      </c>
      <c r="C15" s="14">
        <f>DATE(YEAR(B15)+5,MONTH(B15),DAY(B15)-1)</f>
        <v>44926</v>
      </c>
      <c r="E15" s="17">
        <f>ROUND((C15-B15)/365,1)</f>
        <v>5</v>
      </c>
      <c r="I15" s="100"/>
    </row>
    <row r="16" spans="1:13" x14ac:dyDescent="0.25">
      <c r="G16" s="9"/>
    </row>
    <row r="17" spans="1:18" ht="20.25" x14ac:dyDescent="0.3">
      <c r="A17" s="5" t="s">
        <v>28</v>
      </c>
    </row>
    <row r="18" spans="1:18" x14ac:dyDescent="0.25">
      <c r="A18" s="6" t="s">
        <v>29</v>
      </c>
      <c r="B18" s="18">
        <v>1</v>
      </c>
    </row>
    <row r="19" spans="1:18" x14ac:dyDescent="0.25">
      <c r="A19" s="6" t="s">
        <v>30</v>
      </c>
      <c r="B19" s="18">
        <v>0.10448889478216249</v>
      </c>
    </row>
    <row r="20" spans="1:18" x14ac:dyDescent="0.25">
      <c r="A20" s="6" t="s">
        <v>31</v>
      </c>
      <c r="B20" s="18">
        <v>0.11565119203693974</v>
      </c>
    </row>
    <row r="21" spans="1:18" s="13" customFormat="1" x14ac:dyDescent="0.25">
      <c r="A21" s="6" t="s">
        <v>79</v>
      </c>
      <c r="B21" s="18">
        <v>0.92633917077502481</v>
      </c>
    </row>
    <row r="22" spans="1:18" x14ac:dyDescent="0.25">
      <c r="F22" s="15">
        <v>40878</v>
      </c>
      <c r="G22" s="15">
        <v>41244</v>
      </c>
      <c r="H22" s="15">
        <v>41609</v>
      </c>
      <c r="I22" s="15">
        <v>41974</v>
      </c>
      <c r="J22" s="15">
        <v>42339</v>
      </c>
      <c r="K22" s="15">
        <v>42705</v>
      </c>
    </row>
    <row r="23" spans="1:18" ht="20.25" x14ac:dyDescent="0.3">
      <c r="A23" s="5" t="s">
        <v>37</v>
      </c>
      <c r="F23" s="5">
        <f>G23-1</f>
        <v>2012</v>
      </c>
      <c r="G23" s="5">
        <f>YEAR(B14)</f>
        <v>2013</v>
      </c>
      <c r="H23" s="5">
        <f>G23+1</f>
        <v>2014</v>
      </c>
      <c r="I23" s="5">
        <f t="shared" ref="I23:P23" si="0">H23+1</f>
        <v>2015</v>
      </c>
      <c r="J23" s="68" t="s">
        <v>104</v>
      </c>
      <c r="K23" s="5" t="s">
        <v>103</v>
      </c>
      <c r="L23" s="5">
        <v>2018</v>
      </c>
      <c r="M23" s="5">
        <f t="shared" si="0"/>
        <v>2019</v>
      </c>
      <c r="N23" s="5">
        <f t="shared" si="0"/>
        <v>2020</v>
      </c>
      <c r="O23" s="5">
        <f t="shared" si="0"/>
        <v>2021</v>
      </c>
      <c r="P23" s="5">
        <f t="shared" si="0"/>
        <v>2022</v>
      </c>
    </row>
    <row r="24" spans="1:18" x14ac:dyDescent="0.25">
      <c r="A24" s="24" t="s">
        <v>38</v>
      </c>
      <c r="B24" s="6"/>
      <c r="C24" s="6"/>
      <c r="D24" s="6"/>
      <c r="E24" s="6"/>
      <c r="F24" s="25">
        <v>2.2044088176352838E-2</v>
      </c>
      <c r="G24" s="25">
        <v>2.7450980392156765E-2</v>
      </c>
      <c r="H24" s="25">
        <v>1.7175572519083859E-2</v>
      </c>
      <c r="I24" s="25">
        <v>1.6885553470919357E-2</v>
      </c>
      <c r="J24" s="25">
        <v>1.4760147601476037E-2</v>
      </c>
      <c r="K24" s="25">
        <v>0.02</v>
      </c>
      <c r="L24" s="25">
        <v>2.4498899036147659E-2</v>
      </c>
      <c r="M24" s="25">
        <v>2.4498899036147659E-2</v>
      </c>
      <c r="N24" s="25">
        <v>2.4498899036147659E-2</v>
      </c>
      <c r="O24" s="25">
        <v>2.4498899036147659E-2</v>
      </c>
      <c r="P24" s="25">
        <v>2.4498899036147659E-2</v>
      </c>
    </row>
    <row r="25" spans="1:18" x14ac:dyDescent="0.25">
      <c r="A25" s="7" t="s">
        <v>39</v>
      </c>
      <c r="B25" s="7"/>
      <c r="C25" s="7"/>
      <c r="D25" s="7"/>
      <c r="E25" s="7"/>
      <c r="F25" s="23">
        <f>G25/(1+G24)</f>
        <v>0.90909090909090917</v>
      </c>
      <c r="G25" s="23">
        <f t="shared" ref="G25:J25" si="1">H25/(1+H24)</f>
        <v>0.93404634581105173</v>
      </c>
      <c r="H25" s="23">
        <f t="shared" si="1"/>
        <v>0.95008912655971467</v>
      </c>
      <c r="I25" s="23">
        <f t="shared" si="1"/>
        <v>0.96613190730837784</v>
      </c>
      <c r="J25" s="23">
        <f t="shared" si="1"/>
        <v>0.98039215686274506</v>
      </c>
      <c r="K25" s="35">
        <f>1</f>
        <v>1</v>
      </c>
      <c r="L25" s="23">
        <f>K25*(1+L24)</f>
        <v>1.0244988990361477</v>
      </c>
      <c r="M25" s="23">
        <f t="shared" ref="M25:P25" si="2">L25*(1+M24)</f>
        <v>1.0495979941262787</v>
      </c>
      <c r="N25" s="23">
        <f t="shared" si="2"/>
        <v>1.0753119894129215</v>
      </c>
      <c r="O25" s="23">
        <f t="shared" si="2"/>
        <v>1.1016559492739078</v>
      </c>
      <c r="P25" s="23">
        <f t="shared" si="2"/>
        <v>1.1286453071477407</v>
      </c>
    </row>
    <row r="26" spans="1:18" x14ac:dyDescent="0.25">
      <c r="A26" s="6" t="s">
        <v>57</v>
      </c>
      <c r="B26" s="6"/>
      <c r="C26" s="6"/>
      <c r="D26" s="6"/>
      <c r="E26" s="6"/>
      <c r="F26" s="6"/>
      <c r="G26" s="25">
        <v>2.5000000000000001E-2</v>
      </c>
      <c r="H26" s="25">
        <v>2.5000000000000001E-2</v>
      </c>
      <c r="I26" s="25">
        <v>2.5000000000000001E-2</v>
      </c>
      <c r="J26" s="25">
        <v>2.5000000000000001E-2</v>
      </c>
      <c r="K26" s="25">
        <v>2.5000000000000001E-2</v>
      </c>
      <c r="L26" s="25">
        <v>2.5000000000000001E-2</v>
      </c>
      <c r="M26" s="25">
        <v>2.5000000000000001E-2</v>
      </c>
      <c r="N26" s="25">
        <v>2.5000000000000001E-2</v>
      </c>
      <c r="O26" s="25">
        <v>2.5000000000000001E-2</v>
      </c>
      <c r="P26" s="25">
        <v>2.5000000000000001E-2</v>
      </c>
    </row>
    <row r="27" spans="1:18" s="13" customFormat="1" x14ac:dyDescent="0.25">
      <c r="A27" s="7" t="s">
        <v>60</v>
      </c>
      <c r="B27" s="7"/>
      <c r="C27" s="7"/>
      <c r="D27" s="7"/>
      <c r="E27" s="7"/>
      <c r="F27" s="6">
        <v>1</v>
      </c>
      <c r="G27" s="26">
        <f t="shared" ref="G27:P27" si="3">F27/(1+G26)</f>
        <v>0.97560975609756106</v>
      </c>
      <c r="H27" s="26">
        <f t="shared" si="3"/>
        <v>0.95181439619274255</v>
      </c>
      <c r="I27" s="26">
        <f t="shared" si="3"/>
        <v>0.92859941091974896</v>
      </c>
      <c r="J27" s="26">
        <f t="shared" si="3"/>
        <v>0.90595064479975518</v>
      </c>
      <c r="K27" s="26">
        <f t="shared" si="3"/>
        <v>0.88385428760951734</v>
      </c>
      <c r="L27" s="26">
        <f t="shared" si="3"/>
        <v>0.86229686596050481</v>
      </c>
      <c r="M27" s="26">
        <f t="shared" si="3"/>
        <v>0.84126523508341944</v>
      </c>
      <c r="N27" s="26">
        <f t="shared" si="3"/>
        <v>0.82074657081309221</v>
      </c>
      <c r="O27" s="26">
        <f t="shared" si="3"/>
        <v>0.80072836176887052</v>
      </c>
      <c r="P27" s="26">
        <f t="shared" si="3"/>
        <v>0.78119840172572741</v>
      </c>
    </row>
    <row r="28" spans="1:18" s="13" customFormat="1" x14ac:dyDescent="0.25">
      <c r="A28" s="7" t="s">
        <v>59</v>
      </c>
      <c r="B28" s="7"/>
      <c r="C28" s="7"/>
      <c r="D28" s="7"/>
      <c r="E28" s="7"/>
      <c r="F28" s="6">
        <v>1</v>
      </c>
      <c r="G28" s="23">
        <f t="shared" ref="G28:P28" si="4">F28*(1+G24)</f>
        <v>1.0274509803921568</v>
      </c>
      <c r="H28" s="23">
        <f t="shared" si="4"/>
        <v>1.0450980392156861</v>
      </c>
      <c r="I28" s="23">
        <f t="shared" si="4"/>
        <v>1.0627450980392155</v>
      </c>
      <c r="J28" s="23">
        <f t="shared" si="4"/>
        <v>1.0784313725490193</v>
      </c>
      <c r="K28" s="23">
        <f t="shared" si="4"/>
        <v>1.0999999999999996</v>
      </c>
      <c r="L28" s="23">
        <f t="shared" si="4"/>
        <v>1.126948788939762</v>
      </c>
      <c r="M28" s="23">
        <f t="shared" si="4"/>
        <v>1.1545577935389062</v>
      </c>
      <c r="N28" s="23">
        <f t="shared" si="4"/>
        <v>1.1828431883542132</v>
      </c>
      <c r="O28" s="23">
        <f t="shared" si="4"/>
        <v>1.2118215442012981</v>
      </c>
      <c r="P28" s="23">
        <f t="shared" si="4"/>
        <v>1.2415098378625142</v>
      </c>
      <c r="R28" s="62"/>
    </row>
    <row r="29" spans="1:18" s="13" customFormat="1" x14ac:dyDescent="0.25">
      <c r="A29" s="7" t="s">
        <v>94</v>
      </c>
      <c r="B29" s="7"/>
      <c r="C29" s="7"/>
      <c r="D29" s="7"/>
      <c r="E29" s="7"/>
      <c r="F29" s="6">
        <v>1</v>
      </c>
      <c r="G29" s="23">
        <f>1/G28</f>
        <v>0.97328244274809173</v>
      </c>
      <c r="H29" s="23">
        <f t="shared" ref="H29:P29" si="5">1/H28</f>
        <v>0.95684803001876184</v>
      </c>
      <c r="I29" s="23">
        <f t="shared" si="5"/>
        <v>0.94095940959409619</v>
      </c>
      <c r="J29" s="23">
        <f t="shared" si="5"/>
        <v>0.92727272727272747</v>
      </c>
      <c r="K29" s="23">
        <f t="shared" si="5"/>
        <v>0.90909090909090939</v>
      </c>
      <c r="L29" s="23">
        <f t="shared" si="5"/>
        <v>0.88735176772389457</v>
      </c>
      <c r="M29" s="23">
        <f t="shared" si="5"/>
        <v>0.86613247565099227</v>
      </c>
      <c r="N29" s="23">
        <f t="shared" si="5"/>
        <v>0.84542060168717892</v>
      </c>
      <c r="O29" s="23">
        <f t="shared" si="5"/>
        <v>0.82520401191504811</v>
      </c>
      <c r="P29" s="23">
        <f t="shared" si="5"/>
        <v>0.80547086257623424</v>
      </c>
      <c r="R29" s="62"/>
    </row>
    <row r="30" spans="1:18" ht="20.25" x14ac:dyDescent="0.3">
      <c r="A30" s="5" t="s">
        <v>45</v>
      </c>
      <c r="R30" s="62"/>
    </row>
    <row r="31" spans="1:18" s="13" customFormat="1" x14ac:dyDescent="0.25">
      <c r="A31" s="3" t="s">
        <v>44</v>
      </c>
      <c r="R31" s="62"/>
    </row>
    <row r="32" spans="1:18" x14ac:dyDescent="0.25">
      <c r="A32" s="6" t="s">
        <v>40</v>
      </c>
      <c r="B32" s="6"/>
      <c r="C32" s="6"/>
      <c r="D32" s="6"/>
      <c r="E32" s="6"/>
      <c r="F32" s="6"/>
      <c r="G32" s="6"/>
      <c r="H32" s="6"/>
      <c r="I32" s="6"/>
      <c r="J32" s="6"/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</row>
    <row r="33" spans="1:16" x14ac:dyDescent="0.25">
      <c r="A33" s="6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 x14ac:dyDescent="0.25">
      <c r="A34" s="6" t="s">
        <v>42</v>
      </c>
      <c r="B34" s="6"/>
      <c r="C34" s="6"/>
      <c r="D34" s="6"/>
      <c r="E34" s="6"/>
      <c r="F34" s="6"/>
      <c r="G34" s="6"/>
      <c r="H34" s="6"/>
      <c r="I34" s="6"/>
      <c r="J34" s="6"/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</row>
    <row r="35" spans="1:16" x14ac:dyDescent="0.25">
      <c r="A35" s="6" t="s">
        <v>18</v>
      </c>
      <c r="B35" s="6"/>
      <c r="C35" s="6"/>
      <c r="D35" s="6"/>
      <c r="E35" s="6"/>
      <c r="F35" s="6"/>
      <c r="G35" s="6"/>
      <c r="H35" s="6"/>
      <c r="I35" s="6"/>
      <c r="J35" s="6"/>
      <c r="K35" s="18">
        <f t="shared" ref="K35:P35" si="6">K34</f>
        <v>0</v>
      </c>
      <c r="L35" s="18">
        <f t="shared" si="6"/>
        <v>0</v>
      </c>
      <c r="M35" s="18">
        <f t="shared" si="6"/>
        <v>0</v>
      </c>
      <c r="N35" s="18">
        <f t="shared" si="6"/>
        <v>0</v>
      </c>
      <c r="O35" s="18">
        <f t="shared" si="6"/>
        <v>0</v>
      </c>
      <c r="P35" s="18">
        <f t="shared" si="6"/>
        <v>0</v>
      </c>
    </row>
    <row r="36" spans="1:16" x14ac:dyDescent="0.25">
      <c r="K36" s="9"/>
      <c r="L36" s="9"/>
      <c r="M36" s="9"/>
      <c r="N36" s="9"/>
      <c r="O36" s="9"/>
      <c r="P36" s="9"/>
    </row>
    <row r="37" spans="1:16" x14ac:dyDescent="0.25">
      <c r="A37" s="3" t="s">
        <v>43</v>
      </c>
    </row>
    <row r="38" spans="1:16" x14ac:dyDescent="0.25">
      <c r="A38" s="7" t="str">
        <f>A32</f>
        <v>Labour</v>
      </c>
      <c r="F38" s="13"/>
      <c r="G38" s="13"/>
      <c r="H38" s="13"/>
      <c r="I38" s="13"/>
      <c r="J38" s="13"/>
      <c r="K38" s="22">
        <f>K32</f>
        <v>0</v>
      </c>
      <c r="L38" s="22">
        <f>(1+K38)*(1+L32)-1</f>
        <v>0</v>
      </c>
      <c r="M38" s="22">
        <f>(1+L38)*(1+M32)-1</f>
        <v>0</v>
      </c>
      <c r="N38" s="22">
        <f>(1+M38)*(1+N32)-1</f>
        <v>0</v>
      </c>
      <c r="O38" s="22">
        <f>(1+N38)*(1+O32)-1</f>
        <v>0</v>
      </c>
      <c r="P38" s="22">
        <f>(1+O38)*(1+P32)-1</f>
        <v>0</v>
      </c>
    </row>
    <row r="39" spans="1:16" x14ac:dyDescent="0.25">
      <c r="A39" s="7" t="str">
        <f>A33</f>
        <v>Contractor</v>
      </c>
      <c r="F39" s="13"/>
      <c r="G39" s="13"/>
      <c r="H39" s="13"/>
      <c r="I39" s="13"/>
      <c r="J39" s="13"/>
      <c r="K39" s="22">
        <f>K33</f>
        <v>0</v>
      </c>
      <c r="L39" s="22">
        <f t="shared" ref="L39:P41" si="7">(1+K39)*(1+L33)-1</f>
        <v>0</v>
      </c>
      <c r="M39" s="22">
        <f t="shared" si="7"/>
        <v>0</v>
      </c>
      <c r="N39" s="22">
        <f t="shared" si="7"/>
        <v>0</v>
      </c>
      <c r="O39" s="22">
        <f t="shared" si="7"/>
        <v>0</v>
      </c>
      <c r="P39" s="22">
        <f t="shared" si="7"/>
        <v>0</v>
      </c>
    </row>
    <row r="40" spans="1:16" x14ac:dyDescent="0.25">
      <c r="A40" s="7" t="str">
        <f>A34</f>
        <v>Materials</v>
      </c>
      <c r="F40" s="13"/>
      <c r="G40" s="13"/>
      <c r="H40" s="13"/>
      <c r="I40" s="13"/>
      <c r="J40" s="13"/>
      <c r="K40" s="22">
        <f>K34</f>
        <v>0</v>
      </c>
      <c r="L40" s="22">
        <f t="shared" si="7"/>
        <v>0</v>
      </c>
      <c r="M40" s="22">
        <f t="shared" si="7"/>
        <v>0</v>
      </c>
      <c r="N40" s="22">
        <f t="shared" si="7"/>
        <v>0</v>
      </c>
      <c r="O40" s="22">
        <f t="shared" si="7"/>
        <v>0</v>
      </c>
      <c r="P40" s="22">
        <f t="shared" si="7"/>
        <v>0</v>
      </c>
    </row>
    <row r="41" spans="1:16" x14ac:dyDescent="0.25">
      <c r="A41" s="7" t="str">
        <f>A35</f>
        <v>Other</v>
      </c>
      <c r="F41" s="13"/>
      <c r="G41" s="13"/>
      <c r="H41" s="13"/>
      <c r="I41" s="13"/>
      <c r="J41" s="13"/>
      <c r="K41" s="22">
        <f>K35</f>
        <v>0</v>
      </c>
      <c r="L41" s="22">
        <f t="shared" si="7"/>
        <v>0</v>
      </c>
      <c r="M41" s="22">
        <f t="shared" si="7"/>
        <v>0</v>
      </c>
      <c r="N41" s="22">
        <f t="shared" si="7"/>
        <v>0</v>
      </c>
      <c r="O41" s="22">
        <f t="shared" si="7"/>
        <v>0</v>
      </c>
      <c r="P41" s="22">
        <f t="shared" si="7"/>
        <v>0</v>
      </c>
    </row>
    <row r="43" spans="1:16" ht="20.25" x14ac:dyDescent="0.3">
      <c r="A43" s="5" t="s">
        <v>66</v>
      </c>
    </row>
    <row r="44" spans="1:16" x14ac:dyDescent="0.25">
      <c r="A44" s="6" t="s">
        <v>14</v>
      </c>
    </row>
    <row r="45" spans="1:16" x14ac:dyDescent="0.25">
      <c r="A45" s="6" t="s">
        <v>15</v>
      </c>
    </row>
    <row r="46" spans="1:16" x14ac:dyDescent="0.25">
      <c r="A46" s="6" t="s">
        <v>51</v>
      </c>
    </row>
    <row r="47" spans="1:16" x14ac:dyDescent="0.25">
      <c r="A47" s="6" t="s">
        <v>16</v>
      </c>
    </row>
    <row r="48" spans="1:16" x14ac:dyDescent="0.25">
      <c r="A48" s="6" t="s">
        <v>17</v>
      </c>
    </row>
    <row r="49" spans="1:1" x14ac:dyDescent="0.25">
      <c r="A49" s="6" t="s">
        <v>18</v>
      </c>
    </row>
    <row r="50" spans="1:1" x14ac:dyDescent="0.25">
      <c r="A50" s="6" t="s">
        <v>50</v>
      </c>
    </row>
    <row r="51" spans="1:1" x14ac:dyDescent="0.25">
      <c r="A51" s="6" t="s">
        <v>19</v>
      </c>
    </row>
    <row r="53" spans="1:1" ht="20.25" x14ac:dyDescent="0.3">
      <c r="A53" s="5" t="s">
        <v>69</v>
      </c>
    </row>
    <row r="54" spans="1:1" x14ac:dyDescent="0.25">
      <c r="A54" s="6" t="s">
        <v>70</v>
      </c>
    </row>
    <row r="55" spans="1:1" x14ac:dyDescent="0.25">
      <c r="A55" s="6" t="s">
        <v>246</v>
      </c>
    </row>
    <row r="56" spans="1:1" x14ac:dyDescent="0.25">
      <c r="A56" s="6" t="s">
        <v>71</v>
      </c>
    </row>
    <row r="57" spans="1:1" x14ac:dyDescent="0.25">
      <c r="A57" s="62"/>
    </row>
    <row r="58" spans="1:1" x14ac:dyDescent="0.25">
      <c r="A58" s="62"/>
    </row>
    <row r="59" spans="1:1" x14ac:dyDescent="0.25">
      <c r="A59" s="62"/>
    </row>
    <row r="60" spans="1:1" x14ac:dyDescent="0.25">
      <c r="A60" s="62"/>
    </row>
    <row r="61" spans="1:1" x14ac:dyDescent="0.25">
      <c r="A61" s="62"/>
    </row>
  </sheetData>
  <sortState ref="A54:A61">
    <sortCondition ref="A54:A61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BEAFA8"/>
  </sheetPr>
  <dimension ref="A1:N236"/>
  <sheetViews>
    <sheetView topLeftCell="A78" zoomScale="55" zoomScaleNormal="55" workbookViewId="0">
      <selection activeCell="A93" sqref="A93:XFD94"/>
    </sheetView>
  </sheetViews>
  <sheetFormatPr defaultRowHeight="18" x14ac:dyDescent="0.25"/>
  <cols>
    <col min="1" max="1" width="5.81640625" style="13" customWidth="1"/>
    <col min="2" max="2" width="56.90625" style="13" customWidth="1"/>
    <col min="3" max="3" width="12.54296875" style="13" bestFit="1" customWidth="1"/>
    <col min="4" max="4" width="12.54296875" style="59" customWidth="1"/>
    <col min="5" max="5" width="11.81640625" style="13" bestFit="1" customWidth="1"/>
    <col min="6" max="6" width="23.81640625" style="13" customWidth="1"/>
    <col min="7" max="7" width="14.36328125" style="13" bestFit="1" customWidth="1"/>
    <col min="8" max="9" width="13.36328125" style="13" bestFit="1" customWidth="1"/>
    <col min="10" max="11" width="11.81640625" style="13" bestFit="1" customWidth="1"/>
    <col min="12" max="12" width="13.36328125" style="13" bestFit="1" customWidth="1"/>
    <col min="13" max="13" width="11.81640625" style="13" bestFit="1" customWidth="1"/>
    <col min="14" max="14" width="12.81640625" style="13" bestFit="1" customWidth="1"/>
    <col min="15" max="16384" width="8.7265625" style="13"/>
  </cols>
  <sheetData>
    <row r="1" spans="1:14" s="1" customFormat="1" ht="13.5" x14ac:dyDescent="0.25">
      <c r="I1" s="2"/>
    </row>
    <row r="2" spans="1:14" s="1" customFormat="1" ht="13.5" x14ac:dyDescent="0.25">
      <c r="I2" s="2"/>
    </row>
    <row r="3" spans="1:14" s="1" customFormat="1" ht="13.5" x14ac:dyDescent="0.25">
      <c r="I3" s="2"/>
    </row>
    <row r="4" spans="1:14" s="1" customFormat="1" ht="13.5" x14ac:dyDescent="0.25">
      <c r="I4" s="2"/>
    </row>
    <row r="5" spans="1:14" s="1" customFormat="1" ht="13.5" x14ac:dyDescent="0.25">
      <c r="I5" s="2"/>
    </row>
    <row r="6" spans="1:14" s="1" customFormat="1" ht="13.5" x14ac:dyDescent="0.25">
      <c r="I6" s="2"/>
    </row>
    <row r="7" spans="1:14" s="1" customFormat="1" ht="13.5" x14ac:dyDescent="0.25">
      <c r="I7" s="2"/>
    </row>
    <row r="8" spans="1:14" s="1" customFormat="1" ht="13.5" x14ac:dyDescent="0.25">
      <c r="I8" s="2"/>
    </row>
    <row r="9" spans="1:14" s="1" customFormat="1" ht="13.5" x14ac:dyDescent="0.25">
      <c r="I9" s="2"/>
    </row>
    <row r="10" spans="1:14" x14ac:dyDescent="0.25">
      <c r="H10" s="48"/>
      <c r="I10" s="48"/>
      <c r="J10" s="48"/>
    </row>
    <row r="11" spans="1:14" ht="20.25" x14ac:dyDescent="0.3">
      <c r="B11" s="4" t="str">
        <f ca="1">RIGHT(CELL("filename",B1),LEN(CELL("filename",B1))-FIND("]",CELL("filename",B1)))</f>
        <v>4.0 Calc│AER Forecast ($nom)</v>
      </c>
      <c r="F11" s="54" t="s">
        <v>9</v>
      </c>
      <c r="G11" s="92">
        <f>SUM(G13:G138)/'3.2 Input│Other'!G28</f>
        <v>19450585.874628413</v>
      </c>
      <c r="H11" s="92">
        <f>SUM(H13:H138)/'3.2 Input│Other'!H28</f>
        <v>92083890.930084616</v>
      </c>
      <c r="I11" s="92">
        <f>SUM(I13:I138)/'3.2 Input│Other'!I28</f>
        <v>23597604.000140775</v>
      </c>
      <c r="J11" s="92">
        <f>SUM(J13:J138)/'3.2 Input│Other'!J28</f>
        <v>13057047.239014113</v>
      </c>
      <c r="K11" s="92">
        <f>SUM(K13:K138)/'3.2 Input│Other'!K28</f>
        <v>8489983.3180382606</v>
      </c>
      <c r="L11" s="92">
        <f>SUM(G11:K11)</f>
        <v>156679111.36190617</v>
      </c>
      <c r="M11" s="92">
        <f>SUMIF('2.0 Input│Historic Capex'!E15:E206,"Yes",'2.0 Input│Historic Capex'!S15:S206)</f>
        <v>156679111.36190617</v>
      </c>
      <c r="N11" s="54">
        <f>M11-L11</f>
        <v>0</v>
      </c>
    </row>
    <row r="12" spans="1:14" x14ac:dyDescent="0.25">
      <c r="A12" s="3" t="s">
        <v>3</v>
      </c>
      <c r="B12" s="3" t="s">
        <v>0</v>
      </c>
      <c r="C12" s="3" t="s">
        <v>58</v>
      </c>
      <c r="D12" s="3"/>
      <c r="E12" s="3" t="s">
        <v>4</v>
      </c>
      <c r="F12" s="72" t="s">
        <v>114</v>
      </c>
      <c r="G12" s="72" t="s">
        <v>115</v>
      </c>
      <c r="H12" s="72">
        <v>2014</v>
      </c>
      <c r="I12" s="72">
        <v>2015</v>
      </c>
      <c r="J12" s="72">
        <v>2016</v>
      </c>
      <c r="K12" s="72">
        <v>2017</v>
      </c>
      <c r="L12" s="3" t="s">
        <v>12</v>
      </c>
    </row>
    <row r="13" spans="1:14" x14ac:dyDescent="0.25">
      <c r="A13" s="33">
        <f>'2.0 Input│Historic Capex'!A15</f>
        <v>1</v>
      </c>
      <c r="B13" s="23" t="str">
        <f>'2.0 Input│Historic Capex'!B15</f>
        <v>Stonehaven CS - now Winchelsea</v>
      </c>
      <c r="C13" s="7" t="str">
        <f>'2.0 Input│Historic Capex'!E15</f>
        <v>Yes</v>
      </c>
      <c r="D13" s="7" t="str">
        <f>'2.0 Input│Historic Capex'!C15</f>
        <v>Compressors</v>
      </c>
      <c r="E13" s="23" t="str">
        <f>IF('2.0 Input│Historic Capex'!D15='3.2 Input│Other'!$A$54,'3.2 Input│Other'!$A$54,IF('2.0 Input│Historic Capex'!D15='3.2 Input│Other'!$A$56,'3.2 Input│Other'!$A$56,'3.2 Input│Other'!$A$55))</f>
        <v>Augmentation</v>
      </c>
      <c r="F13" s="33">
        <f>IF($C13="Yes",'2.0 Input│Historic Capex'!M15*'3.2 Input│Other'!F$27*'3.2 Input│Other'!F$28,0)</f>
        <v>3096508.43</v>
      </c>
      <c r="G13" s="33">
        <f>IF($C13="Yes",'2.0 Input│Historic Capex'!N15*'3.2 Input│Other'!G$28,0)</f>
        <v>4427290.7710462734</v>
      </c>
      <c r="H13" s="33">
        <f>IF($C13="Yes",'2.0 Input│Historic Capex'!O15*'3.2 Input│Other'!H$28,0)</f>
        <v>30937009.025902227</v>
      </c>
      <c r="I13" s="33">
        <f>IF($C13="Yes",'2.0 Input│Historic Capex'!P15*'3.2 Input│Other'!I$28,0)</f>
        <v>0</v>
      </c>
      <c r="J13" s="33">
        <f>IF($C13="Yes",'2.0 Input│Historic Capex'!Q15*'3.2 Input│Other'!J$28,0)</f>
        <v>0</v>
      </c>
      <c r="K13" s="33">
        <f>IF($C13="Yes",'2.0 Input│Historic Capex'!R15*'3.2 Input│Other'!K$28,0)</f>
        <v>0</v>
      </c>
      <c r="L13" s="33">
        <f>SUM(G13:K13)</f>
        <v>35364299.7969485</v>
      </c>
    </row>
    <row r="14" spans="1:14" x14ac:dyDescent="0.25">
      <c r="A14" s="33">
        <f>'2.0 Input│Historic Capex'!A16</f>
        <v>2</v>
      </c>
      <c r="B14" s="23" t="str">
        <f>'2.0 Input│Historic Capex'!B16</f>
        <v>Warragul Looping</v>
      </c>
      <c r="C14" s="7" t="str">
        <f>'2.0 Input│Historic Capex'!E16</f>
        <v>Yes</v>
      </c>
      <c r="D14" s="7" t="str">
        <f>'2.0 Input│Historic Capex'!C16</f>
        <v>Pipelines</v>
      </c>
      <c r="E14" s="23" t="str">
        <f>IF('2.0 Input│Historic Capex'!D16='3.2 Input│Other'!$A$54,'3.2 Input│Other'!$A$54,IF('2.0 Input│Historic Capex'!D16='3.2 Input│Other'!$A$56,'3.2 Input│Other'!$A$56,'3.2 Input│Other'!$A$55))</f>
        <v>Augmentation</v>
      </c>
      <c r="F14" s="33">
        <f>IF($C14="Yes",'2.0 Input│Historic Capex'!M16*'3.2 Input│Other'!F$27*'3.2 Input│Other'!F$28,0)</f>
        <v>0</v>
      </c>
      <c r="G14" s="33">
        <f>IF($C14="Yes",'2.0 Input│Historic Capex'!N16*'3.2 Input│Other'!G$28,0)</f>
        <v>0</v>
      </c>
      <c r="H14" s="33">
        <f>IF($C14="Yes",'2.0 Input│Historic Capex'!O16*'3.2 Input│Other'!H$28,0)</f>
        <v>2630757.6593522821</v>
      </c>
      <c r="I14" s="33">
        <f>IF($C14="Yes",'2.0 Input│Historic Capex'!P16*'3.2 Input│Other'!I$28,0)</f>
        <v>0</v>
      </c>
      <c r="J14" s="33">
        <f>IF($C14="Yes",'2.0 Input│Historic Capex'!Q16*'3.2 Input│Other'!J$28,0)</f>
        <v>0</v>
      </c>
      <c r="K14" s="33">
        <f>IF($C14="Yes",'2.0 Input│Historic Capex'!R16*'3.2 Input│Other'!K$28,0)</f>
        <v>0</v>
      </c>
      <c r="L14" s="33">
        <f t="shared" ref="L14:L77" si="0">SUM(G14:K14)</f>
        <v>2630757.6593522821</v>
      </c>
    </row>
    <row r="15" spans="1:14" x14ac:dyDescent="0.25">
      <c r="A15" s="33">
        <f>'2.0 Input│Historic Capex'!A17</f>
        <v>3</v>
      </c>
      <c r="B15" s="23" t="str">
        <f>'2.0 Input│Historic Capex'!B17</f>
        <v>Anglesea Pipeline Extension</v>
      </c>
      <c r="C15" s="7" t="str">
        <f>'2.0 Input│Historic Capex'!E17</f>
        <v>Yes</v>
      </c>
      <c r="D15" s="7" t="str">
        <f>'2.0 Input│Historic Capex'!C17</f>
        <v>Pipelines</v>
      </c>
      <c r="E15" s="23" t="str">
        <f>IF('2.0 Input│Historic Capex'!D17='3.2 Input│Other'!$A$54,'3.2 Input│Other'!$A$54,IF('2.0 Input│Historic Capex'!D17='3.2 Input│Other'!$A$56,'3.2 Input│Other'!$A$56,'3.2 Input│Other'!$A$55))</f>
        <v>Augmentation</v>
      </c>
      <c r="F15" s="33">
        <f>IF($C15="Yes",'2.0 Input│Historic Capex'!M17*'3.2 Input│Other'!F$27*'3.2 Input│Other'!F$28,0)</f>
        <v>0</v>
      </c>
      <c r="G15" s="33">
        <f>IF($C15="Yes",'2.0 Input│Historic Capex'!N17*'3.2 Input│Other'!G$28,0)</f>
        <v>0</v>
      </c>
      <c r="H15" s="33">
        <f>IF($C15="Yes",'2.0 Input│Historic Capex'!O17*'3.2 Input│Other'!H$28,0)</f>
        <v>1348127.1024978822</v>
      </c>
      <c r="I15" s="33">
        <f>IF($C15="Yes",'2.0 Input│Historic Capex'!P17*'3.2 Input│Other'!I$28,0)</f>
        <v>12276206.075898301</v>
      </c>
      <c r="J15" s="33">
        <f>IF($C15="Yes",'2.0 Input│Historic Capex'!Q17*'3.2 Input│Other'!J$28,0)</f>
        <v>0</v>
      </c>
      <c r="K15" s="33">
        <f>IF($C15="Yes",'2.0 Input│Historic Capex'!R17*'3.2 Input│Other'!K$28,0)</f>
        <v>0</v>
      </c>
      <c r="L15" s="33">
        <f t="shared" si="0"/>
        <v>13624333.178396184</v>
      </c>
    </row>
    <row r="16" spans="1:14" x14ac:dyDescent="0.25">
      <c r="A16" s="33">
        <f>'2.0 Input│Historic Capex'!A18</f>
        <v>4</v>
      </c>
      <c r="B16" s="23" t="str">
        <f>'2.0 Input│Historic Capex'!B18</f>
        <v>Wollert CS A Unit reinstrumentation</v>
      </c>
      <c r="C16" s="7" t="str">
        <f>'2.0 Input│Historic Capex'!E18</f>
        <v>Yes</v>
      </c>
      <c r="D16" s="7" t="str">
        <f>'2.0 Input│Historic Capex'!C18</f>
        <v>Compressors</v>
      </c>
      <c r="E16" s="23" t="str">
        <f>IF('2.0 Input│Historic Capex'!D18='3.2 Input│Other'!$A$54,'3.2 Input│Other'!$A$54,IF('2.0 Input│Historic Capex'!D18='3.2 Input│Other'!$A$56,'3.2 Input│Other'!$A$56,'3.2 Input│Other'!$A$55))</f>
        <v>Replacement</v>
      </c>
      <c r="F16" s="33">
        <f>IF($C16="Yes",'2.0 Input│Historic Capex'!M18*'3.2 Input│Other'!F$27*'3.2 Input│Other'!F$28,0)</f>
        <v>0</v>
      </c>
      <c r="G16" s="33">
        <f>IF($C16="Yes",'2.0 Input│Historic Capex'!N18*'3.2 Input│Other'!G$28,0)</f>
        <v>0</v>
      </c>
      <c r="H16" s="33">
        <f>IF($C16="Yes",'2.0 Input│Historic Capex'!O18*'3.2 Input│Other'!H$28,0)</f>
        <v>0</v>
      </c>
      <c r="I16" s="33">
        <f>IF($C16="Yes",'2.0 Input│Historic Capex'!P18*'3.2 Input│Other'!I$28,0)</f>
        <v>267939.75306943135</v>
      </c>
      <c r="J16" s="33">
        <f>IF($C16="Yes",'2.0 Input│Historic Capex'!Q18*'3.2 Input│Other'!J$28,0)</f>
        <v>272528.44095381122</v>
      </c>
      <c r="K16" s="33">
        <f>IF($C16="Yes",'2.0 Input│Historic Capex'!R18*'3.2 Input│Other'!K$28,0)</f>
        <v>0</v>
      </c>
      <c r="L16" s="33">
        <f t="shared" si="0"/>
        <v>540468.19402324257</v>
      </c>
    </row>
    <row r="17" spans="1:12" x14ac:dyDescent="0.25">
      <c r="A17" s="33">
        <f>'2.0 Input│Historic Capex'!A19</f>
        <v>5</v>
      </c>
      <c r="B17" s="23" t="str">
        <f>'2.0 Input│Historic Capex'!B19</f>
        <v>BCS Filter</v>
      </c>
      <c r="C17" s="7" t="str">
        <f>'2.0 Input│Historic Capex'!E19</f>
        <v>Yes</v>
      </c>
      <c r="D17" s="7" t="str">
        <f>'2.0 Input│Historic Capex'!C19</f>
        <v>City Gates &amp; Field Regs</v>
      </c>
      <c r="E17" s="23" t="str">
        <f>IF('2.0 Input│Historic Capex'!D19='3.2 Input│Other'!$A$54,'3.2 Input│Other'!$A$54,IF('2.0 Input│Historic Capex'!D19='3.2 Input│Other'!$A$56,'3.2 Input│Other'!$A$56,'3.2 Input│Other'!$A$55))</f>
        <v>Replacement</v>
      </c>
      <c r="F17" s="33">
        <f>IF($C17="Yes",'2.0 Input│Historic Capex'!M19*'3.2 Input│Other'!F$27*'3.2 Input│Other'!F$28,0)</f>
        <v>0</v>
      </c>
      <c r="G17" s="33">
        <f>IF($C17="Yes",'2.0 Input│Historic Capex'!N19*'3.2 Input│Other'!G$28,0)</f>
        <v>0</v>
      </c>
      <c r="H17" s="33">
        <f>IF($C17="Yes",'2.0 Input│Historic Capex'!O19*'3.2 Input│Other'!H$28,0)</f>
        <v>420535.93483607838</v>
      </c>
      <c r="I17" s="33">
        <f>IF($C17="Yes",'2.0 Input│Historic Capex'!P19*'3.2 Input│Other'!I$28,0)</f>
        <v>0</v>
      </c>
      <c r="J17" s="33">
        <f>IF($C17="Yes",'2.0 Input│Historic Capex'!Q19*'3.2 Input│Other'!J$28,0)</f>
        <v>0</v>
      </c>
      <c r="K17" s="33">
        <f>IF($C17="Yes",'2.0 Input│Historic Capex'!R19*'3.2 Input│Other'!K$28,0)</f>
        <v>0</v>
      </c>
      <c r="L17" s="33">
        <f t="shared" si="0"/>
        <v>420535.93483607838</v>
      </c>
    </row>
    <row r="18" spans="1:12" x14ac:dyDescent="0.25">
      <c r="A18" s="33">
        <f>'2.0 Input│Historic Capex'!A20</f>
        <v>6</v>
      </c>
      <c r="B18" s="23" t="str">
        <f>'2.0 Input│Historic Capex'!B20</f>
        <v>Wollert to Barnawartha Looping</v>
      </c>
      <c r="C18" s="7" t="str">
        <f>'2.0 Input│Historic Capex'!E20</f>
        <v>Yes</v>
      </c>
      <c r="D18" s="7" t="str">
        <f>'2.0 Input│Historic Capex'!C20</f>
        <v>Pipelines</v>
      </c>
      <c r="E18" s="23" t="str">
        <f>IF('2.0 Input│Historic Capex'!D20='3.2 Input│Other'!$A$54,'3.2 Input│Other'!$A$54,IF('2.0 Input│Historic Capex'!D20='3.2 Input│Other'!$A$56,'3.2 Input│Other'!$A$56,'3.2 Input│Other'!$A$55))</f>
        <v>Augmentation</v>
      </c>
      <c r="F18" s="33">
        <f>IF($C18="Yes",'2.0 Input│Historic Capex'!M20*'3.2 Input│Other'!F$27*'3.2 Input│Other'!F$28,0)</f>
        <v>0</v>
      </c>
      <c r="G18" s="33">
        <f>IF($C18="Yes",'2.0 Input│Historic Capex'!N20*'3.2 Input│Other'!G$28,0)</f>
        <v>0</v>
      </c>
      <c r="H18" s="33">
        <f>IF($C18="Yes",'2.0 Input│Historic Capex'!O20*'3.2 Input│Other'!H$28,0)</f>
        <v>0</v>
      </c>
      <c r="I18" s="33">
        <f>IF($C18="Yes",'2.0 Input│Historic Capex'!P20*'3.2 Input│Other'!I$28,0)</f>
        <v>0</v>
      </c>
      <c r="J18" s="33">
        <f>IF($C18="Yes",'2.0 Input│Historic Capex'!Q20*'3.2 Input│Other'!J$28,0)</f>
        <v>0</v>
      </c>
      <c r="K18" s="33">
        <f>IF($C18="Yes",'2.0 Input│Historic Capex'!R20*'3.2 Input│Other'!K$28,0)</f>
        <v>0</v>
      </c>
      <c r="L18" s="33">
        <f t="shared" si="0"/>
        <v>0</v>
      </c>
    </row>
    <row r="19" spans="1:12" x14ac:dyDescent="0.25">
      <c r="A19" s="33">
        <f>'2.0 Input│Historic Capex'!A21</f>
        <v>7</v>
      </c>
      <c r="B19" s="23" t="str">
        <f>'2.0 Input│Historic Capex'!B21</f>
        <v xml:space="preserve">Iona CS - Inlet Pressure Reduction </v>
      </c>
      <c r="C19" s="7" t="str">
        <f>'2.0 Input│Historic Capex'!E21</f>
        <v>Yes</v>
      </c>
      <c r="D19" s="7" t="str">
        <f>'2.0 Input│Historic Capex'!C21</f>
        <v>Compressors</v>
      </c>
      <c r="E19" s="23" t="str">
        <f>IF('2.0 Input│Historic Capex'!D21='3.2 Input│Other'!$A$54,'3.2 Input│Other'!$A$54,IF('2.0 Input│Historic Capex'!D21='3.2 Input│Other'!$A$56,'3.2 Input│Other'!$A$56,'3.2 Input│Other'!$A$55))</f>
        <v>Replacement</v>
      </c>
      <c r="F19" s="33">
        <f>IF($C19="Yes",'2.0 Input│Historic Capex'!M21*'3.2 Input│Other'!F$27*'3.2 Input│Other'!F$28,0)</f>
        <v>123836.28</v>
      </c>
      <c r="G19" s="33">
        <f>IF($C19="Yes",'2.0 Input│Historic Capex'!N21*'3.2 Input│Other'!G$28,0)</f>
        <v>92521.056627450962</v>
      </c>
      <c r="H19" s="33">
        <f>IF($C19="Yes",'2.0 Input│Historic Capex'!O21*'3.2 Input│Other'!H$28,0)</f>
        <v>0</v>
      </c>
      <c r="I19" s="33">
        <f>IF($C19="Yes",'2.0 Input│Historic Capex'!P21*'3.2 Input│Other'!I$28,0)</f>
        <v>0</v>
      </c>
      <c r="J19" s="33">
        <f>IF($C19="Yes",'2.0 Input│Historic Capex'!Q21*'3.2 Input│Other'!J$28,0)</f>
        <v>0</v>
      </c>
      <c r="K19" s="33">
        <f>IF($C19="Yes",'2.0 Input│Historic Capex'!R21*'3.2 Input│Other'!K$28,0)</f>
        <v>0</v>
      </c>
      <c r="L19" s="33">
        <f t="shared" si="0"/>
        <v>92521.056627450962</v>
      </c>
    </row>
    <row r="20" spans="1:12" x14ac:dyDescent="0.25">
      <c r="A20" s="33">
        <f>'2.0 Input│Historic Capex'!A22</f>
        <v>8</v>
      </c>
      <c r="B20" s="23" t="str">
        <f>'2.0 Input│Historic Capex'!B22</f>
        <v>Iona CS Control system replacement</v>
      </c>
      <c r="C20" s="7" t="str">
        <f>'2.0 Input│Historic Capex'!E22</f>
        <v>Yes</v>
      </c>
      <c r="D20" s="7" t="str">
        <f>'2.0 Input│Historic Capex'!C22</f>
        <v>Compressors</v>
      </c>
      <c r="E20" s="23" t="str">
        <f>IF('2.0 Input│Historic Capex'!D22='3.2 Input│Other'!$A$54,'3.2 Input│Other'!$A$54,IF('2.0 Input│Historic Capex'!D22='3.2 Input│Other'!$A$56,'3.2 Input│Other'!$A$56,'3.2 Input│Other'!$A$55))</f>
        <v>Replacement</v>
      </c>
      <c r="F20" s="33">
        <f>IF($C20="Yes",'2.0 Input│Historic Capex'!M22*'3.2 Input│Other'!F$27*'3.2 Input│Other'!F$28,0)</f>
        <v>0</v>
      </c>
      <c r="G20" s="33">
        <f>IF($C20="Yes",'2.0 Input│Historic Capex'!N22*'3.2 Input│Other'!G$28,0)</f>
        <v>0</v>
      </c>
      <c r="H20" s="33">
        <f>IF($C20="Yes",'2.0 Input│Historic Capex'!O22*'3.2 Input│Other'!H$28,0)</f>
        <v>693864.11631843133</v>
      </c>
      <c r="I20" s="33">
        <f>IF($C20="Yes",'2.0 Input│Historic Capex'!P22*'3.2 Input│Other'!I$28,0)</f>
        <v>0</v>
      </c>
      <c r="J20" s="33">
        <f>IF($C20="Yes",'2.0 Input│Historic Capex'!Q22*'3.2 Input│Other'!J$28,0)</f>
        <v>0</v>
      </c>
      <c r="K20" s="33">
        <f>IF($C20="Yes",'2.0 Input│Historic Capex'!R22*'3.2 Input│Other'!K$28,0)</f>
        <v>0</v>
      </c>
      <c r="L20" s="33">
        <f t="shared" si="0"/>
        <v>693864.11631843133</v>
      </c>
    </row>
    <row r="21" spans="1:12" x14ac:dyDescent="0.25">
      <c r="A21" s="33">
        <f>'2.0 Input│Historic Capex'!A23</f>
        <v>9</v>
      </c>
      <c r="B21" s="23" t="str">
        <f>'2.0 Input│Historic Capex'!B23</f>
        <v>SCS Cooler Upgrade</v>
      </c>
      <c r="C21" s="7" t="str">
        <f>'2.0 Input│Historic Capex'!E23</f>
        <v>Yes</v>
      </c>
      <c r="D21" s="7" t="str">
        <f>'2.0 Input│Historic Capex'!C23</f>
        <v>Compressors</v>
      </c>
      <c r="E21" s="23" t="str">
        <f>IF('2.0 Input│Historic Capex'!D23='3.2 Input│Other'!$A$54,'3.2 Input│Other'!$A$54,IF('2.0 Input│Historic Capex'!D23='3.2 Input│Other'!$A$56,'3.2 Input│Other'!$A$56,'3.2 Input│Other'!$A$55))</f>
        <v>Replacement</v>
      </c>
      <c r="F21" s="33">
        <f>IF($C21="Yes",'2.0 Input│Historic Capex'!M23*'3.2 Input│Other'!F$27*'3.2 Input│Other'!F$28,0)</f>
        <v>0</v>
      </c>
      <c r="G21" s="33">
        <f>IF($C21="Yes",'2.0 Input│Historic Capex'!N23*'3.2 Input│Other'!G$28,0)</f>
        <v>0</v>
      </c>
      <c r="H21" s="33">
        <f>IF($C21="Yes",'2.0 Input│Historic Capex'!O23*'3.2 Input│Other'!H$28,0)</f>
        <v>0</v>
      </c>
      <c r="I21" s="33">
        <f>IF($C21="Yes",'2.0 Input│Historic Capex'!P23*'3.2 Input│Other'!I$28,0)</f>
        <v>966239.3777642335</v>
      </c>
      <c r="J21" s="33">
        <f>IF($C21="Yes",'2.0 Input│Historic Capex'!Q23*'3.2 Input│Other'!J$28,0)</f>
        <v>0</v>
      </c>
      <c r="K21" s="33">
        <f>IF($C21="Yes",'2.0 Input│Historic Capex'!R23*'3.2 Input│Other'!K$28,0)</f>
        <v>0</v>
      </c>
      <c r="L21" s="33">
        <f t="shared" si="0"/>
        <v>966239.3777642335</v>
      </c>
    </row>
    <row r="22" spans="1:12" x14ac:dyDescent="0.25">
      <c r="A22" s="33">
        <f>'2.0 Input│Historic Capex'!A24</f>
        <v>10</v>
      </c>
      <c r="B22" s="23" t="str">
        <f>'2.0 Input│Historic Capex'!B24</f>
        <v>Rockbank PRS</v>
      </c>
      <c r="C22" s="7" t="str">
        <f>'2.0 Input│Historic Capex'!E24</f>
        <v>Yes</v>
      </c>
      <c r="D22" s="7" t="str">
        <f>'2.0 Input│Historic Capex'!C24</f>
        <v>City Gates &amp; Field Regs</v>
      </c>
      <c r="E22" s="23" t="str">
        <f>IF('2.0 Input│Historic Capex'!D24='3.2 Input│Other'!$A$54,'3.2 Input│Other'!$A$54,IF('2.0 Input│Historic Capex'!D24='3.2 Input│Other'!$A$56,'3.2 Input│Other'!$A$56,'3.2 Input│Other'!$A$55))</f>
        <v>Replacement</v>
      </c>
      <c r="F22" s="33">
        <f>IF($C22="Yes",'2.0 Input│Historic Capex'!M24*'3.2 Input│Other'!F$27*'3.2 Input│Other'!F$28,0)</f>
        <v>0</v>
      </c>
      <c r="G22" s="33">
        <f>IF($C22="Yes",'2.0 Input│Historic Capex'!N24*'3.2 Input│Other'!G$28,0)</f>
        <v>0</v>
      </c>
      <c r="H22" s="33">
        <f>IF($C22="Yes",'2.0 Input│Historic Capex'!O24*'3.2 Input│Other'!H$28,0)</f>
        <v>0</v>
      </c>
      <c r="I22" s="33">
        <f>IF($C22="Yes",'2.0 Input│Historic Capex'!P24*'3.2 Input│Other'!I$28,0)</f>
        <v>0</v>
      </c>
      <c r="J22" s="33">
        <f>IF($C22="Yes",'2.0 Input│Historic Capex'!Q24*'3.2 Input│Other'!J$28,0)</f>
        <v>0</v>
      </c>
      <c r="K22" s="33">
        <f>IF($C22="Yes",'2.0 Input│Historic Capex'!R24*'3.2 Input│Other'!K$28,0)</f>
        <v>0</v>
      </c>
      <c r="L22" s="33">
        <f t="shared" si="0"/>
        <v>0</v>
      </c>
    </row>
    <row r="23" spans="1:12" x14ac:dyDescent="0.25">
      <c r="A23" s="33">
        <f>'2.0 Input│Historic Capex'!A25</f>
        <v>11</v>
      </c>
      <c r="B23" s="23" t="str">
        <f>'2.0 Input│Historic Capex'!B25</f>
        <v>BCS Emergency Lighting</v>
      </c>
      <c r="C23" s="7" t="str">
        <f>'2.0 Input│Historic Capex'!E25</f>
        <v>Yes</v>
      </c>
      <c r="D23" s="7" t="str">
        <f>'2.0 Input│Historic Capex'!C25</f>
        <v>Other</v>
      </c>
      <c r="E23" s="23" t="str">
        <f>IF('2.0 Input│Historic Capex'!D25='3.2 Input│Other'!$A$54,'3.2 Input│Other'!$A$54,IF('2.0 Input│Historic Capex'!D25='3.2 Input│Other'!$A$56,'3.2 Input│Other'!$A$56,'3.2 Input│Other'!$A$55))</f>
        <v>Replacement</v>
      </c>
      <c r="F23" s="33">
        <f>IF($C23="Yes",'2.0 Input│Historic Capex'!M25*'3.2 Input│Other'!F$27*'3.2 Input│Other'!F$28,0)</f>
        <v>47473</v>
      </c>
      <c r="G23" s="33">
        <f>IF($C23="Yes",'2.0 Input│Historic Capex'!N25*'3.2 Input│Other'!G$28,0)</f>
        <v>13037.017254901957</v>
      </c>
      <c r="H23" s="33">
        <f>IF($C23="Yes",'2.0 Input│Historic Capex'!O25*'3.2 Input│Other'!H$28,0)</f>
        <v>0</v>
      </c>
      <c r="I23" s="33">
        <f>IF($C23="Yes",'2.0 Input│Historic Capex'!P25*'3.2 Input│Other'!I$28,0)</f>
        <v>0</v>
      </c>
      <c r="J23" s="33">
        <f>IF($C23="Yes",'2.0 Input│Historic Capex'!Q25*'3.2 Input│Other'!J$28,0)</f>
        <v>0</v>
      </c>
      <c r="K23" s="33">
        <f>IF($C23="Yes",'2.0 Input│Historic Capex'!R25*'3.2 Input│Other'!K$28,0)</f>
        <v>0</v>
      </c>
      <c r="L23" s="33">
        <f t="shared" si="0"/>
        <v>13037.017254901957</v>
      </c>
    </row>
    <row r="24" spans="1:12" x14ac:dyDescent="0.25">
      <c r="A24" s="33">
        <f>'2.0 Input│Historic Capex'!A26</f>
        <v>12</v>
      </c>
      <c r="B24" s="23" t="str">
        <f>'2.0 Input│Historic Capex'!B26</f>
        <v>GCS Emergency Lighting Upgrade</v>
      </c>
      <c r="C24" s="7" t="str">
        <f>'2.0 Input│Historic Capex'!E26</f>
        <v>Yes</v>
      </c>
      <c r="D24" s="7" t="str">
        <f>'2.0 Input│Historic Capex'!C26</f>
        <v>Other</v>
      </c>
      <c r="E24" s="23" t="str">
        <f>IF('2.0 Input│Historic Capex'!D26='3.2 Input│Other'!$A$54,'3.2 Input│Other'!$A$54,IF('2.0 Input│Historic Capex'!D26='3.2 Input│Other'!$A$56,'3.2 Input│Other'!$A$56,'3.2 Input│Other'!$A$55))</f>
        <v>Replacement</v>
      </c>
      <c r="F24" s="33">
        <f>IF($C24="Yes",'2.0 Input│Historic Capex'!M26*'3.2 Input│Other'!F$27*'3.2 Input│Other'!F$28,0)</f>
        <v>56335.67</v>
      </c>
      <c r="G24" s="33">
        <f>IF($C24="Yes",'2.0 Input│Historic Capex'!N26*'3.2 Input│Other'!G$28,0)</f>
        <v>-6371.1413333333312</v>
      </c>
      <c r="H24" s="33">
        <f>IF($C24="Yes",'2.0 Input│Historic Capex'!O26*'3.2 Input│Other'!H$28,0)</f>
        <v>0</v>
      </c>
      <c r="I24" s="33">
        <f>IF($C24="Yes",'2.0 Input│Historic Capex'!P26*'3.2 Input│Other'!I$28,0)</f>
        <v>0</v>
      </c>
      <c r="J24" s="33">
        <f>IF($C24="Yes",'2.0 Input│Historic Capex'!Q26*'3.2 Input│Other'!J$28,0)</f>
        <v>0</v>
      </c>
      <c r="K24" s="33">
        <f>IF($C24="Yes",'2.0 Input│Historic Capex'!R26*'3.2 Input│Other'!K$28,0)</f>
        <v>0</v>
      </c>
      <c r="L24" s="33">
        <f t="shared" si="0"/>
        <v>-6371.1413333333312</v>
      </c>
    </row>
    <row r="25" spans="1:12" x14ac:dyDescent="0.25">
      <c r="A25" s="33">
        <f>'2.0 Input│Historic Capex'!A27</f>
        <v>13</v>
      </c>
      <c r="B25" s="23" t="str">
        <f>'2.0 Input│Historic Capex'!B27</f>
        <v>Wollert CS Emergency Lighting</v>
      </c>
      <c r="C25" s="7" t="str">
        <f>'2.0 Input│Historic Capex'!E27</f>
        <v>Yes</v>
      </c>
      <c r="D25" s="7" t="str">
        <f>'2.0 Input│Historic Capex'!C27</f>
        <v>Other</v>
      </c>
      <c r="E25" s="23" t="str">
        <f>IF('2.0 Input│Historic Capex'!D27='3.2 Input│Other'!$A$54,'3.2 Input│Other'!$A$54,IF('2.0 Input│Historic Capex'!D27='3.2 Input│Other'!$A$56,'3.2 Input│Other'!$A$56,'3.2 Input│Other'!$A$55))</f>
        <v>Replacement</v>
      </c>
      <c r="F25" s="33">
        <f>IF($C25="Yes",'2.0 Input│Historic Capex'!M27*'3.2 Input│Other'!F$27*'3.2 Input│Other'!F$28,0)</f>
        <v>0</v>
      </c>
      <c r="G25" s="33">
        <f>IF($C25="Yes",'2.0 Input│Historic Capex'!N27*'3.2 Input│Other'!G$28,0)</f>
        <v>51510.998039215679</v>
      </c>
      <c r="H25" s="33">
        <f>IF($C25="Yes",'2.0 Input│Historic Capex'!O27*'3.2 Input│Other'!H$28,0)</f>
        <v>0</v>
      </c>
      <c r="I25" s="33">
        <f>IF($C25="Yes",'2.0 Input│Historic Capex'!P27*'3.2 Input│Other'!I$28,0)</f>
        <v>0</v>
      </c>
      <c r="J25" s="33">
        <f>IF($C25="Yes",'2.0 Input│Historic Capex'!Q27*'3.2 Input│Other'!J$28,0)</f>
        <v>0</v>
      </c>
      <c r="K25" s="33">
        <f>IF($C25="Yes",'2.0 Input│Historic Capex'!R27*'3.2 Input│Other'!K$28,0)</f>
        <v>0</v>
      </c>
      <c r="L25" s="33">
        <f t="shared" si="0"/>
        <v>51510.998039215679</v>
      </c>
    </row>
    <row r="26" spans="1:12" x14ac:dyDescent="0.25">
      <c r="A26" s="33">
        <f>'2.0 Input│Historic Capex'!A28</f>
        <v>14</v>
      </c>
      <c r="B26" s="23" t="str">
        <f>'2.0 Input│Historic Capex'!B28</f>
        <v>Emergency - fully equipped caravan</v>
      </c>
      <c r="C26" s="7" t="str">
        <f>'2.0 Input│Historic Capex'!E28</f>
        <v>Yes</v>
      </c>
      <c r="D26" s="7" t="str">
        <f>'2.0 Input│Historic Capex'!C28</f>
        <v>Other</v>
      </c>
      <c r="E26" s="23" t="str">
        <f>IF('2.0 Input│Historic Capex'!D28='3.2 Input│Other'!$A$54,'3.2 Input│Other'!$A$54,IF('2.0 Input│Historic Capex'!D28='3.2 Input│Other'!$A$56,'3.2 Input│Other'!$A$56,'3.2 Input│Other'!$A$55))</f>
        <v>Replacement</v>
      </c>
      <c r="F26" s="33">
        <f>IF($C26="Yes",'2.0 Input│Historic Capex'!M28*'3.2 Input│Other'!F$27*'3.2 Input│Other'!F$28,0)</f>
        <v>0</v>
      </c>
      <c r="G26" s="33">
        <f>IF($C26="Yes",'2.0 Input│Historic Capex'!N28*'3.2 Input│Other'!G$28,0)</f>
        <v>0</v>
      </c>
      <c r="H26" s="33">
        <f>IF($C26="Yes",'2.0 Input│Historic Capex'!O28*'3.2 Input│Other'!H$28,0)</f>
        <v>148225.6812601882</v>
      </c>
      <c r="I26" s="33">
        <f>IF($C26="Yes",'2.0 Input│Historic Capex'!P28*'3.2 Input│Other'!I$28,0)</f>
        <v>0</v>
      </c>
      <c r="J26" s="33">
        <f>IF($C26="Yes",'2.0 Input│Historic Capex'!Q28*'3.2 Input│Other'!J$28,0)</f>
        <v>0</v>
      </c>
      <c r="K26" s="33">
        <f>IF($C26="Yes",'2.0 Input│Historic Capex'!R28*'3.2 Input│Other'!K$28,0)</f>
        <v>0</v>
      </c>
      <c r="L26" s="33">
        <f t="shared" si="0"/>
        <v>148225.6812601882</v>
      </c>
    </row>
    <row r="27" spans="1:12" x14ac:dyDescent="0.25">
      <c r="A27" s="33">
        <f>'2.0 Input│Historic Capex'!A29</f>
        <v>15</v>
      </c>
      <c r="B27" s="23" t="str">
        <f>'2.0 Input│Historic Capex'!B29</f>
        <v>Emergency - Gas blowdown and flaring sytem</v>
      </c>
      <c r="C27" s="7" t="str">
        <f>'2.0 Input│Historic Capex'!E29</f>
        <v>Yes</v>
      </c>
      <c r="D27" s="7" t="str">
        <f>'2.0 Input│Historic Capex'!C29</f>
        <v>Other</v>
      </c>
      <c r="E27" s="23" t="str">
        <f>IF('2.0 Input│Historic Capex'!D29='3.2 Input│Other'!$A$54,'3.2 Input│Other'!$A$54,IF('2.0 Input│Historic Capex'!D29='3.2 Input│Other'!$A$56,'3.2 Input│Other'!$A$56,'3.2 Input│Other'!$A$55))</f>
        <v>Replacement</v>
      </c>
      <c r="F27" s="33">
        <f>IF($C27="Yes",'2.0 Input│Historic Capex'!M29*'3.2 Input│Other'!F$27*'3.2 Input│Other'!F$28,0)</f>
        <v>0</v>
      </c>
      <c r="G27" s="33">
        <f>IF($C27="Yes",'2.0 Input│Historic Capex'!N29*'3.2 Input│Other'!G$28,0)</f>
        <v>0</v>
      </c>
      <c r="H27" s="33">
        <f>IF($C27="Yes",'2.0 Input│Historic Capex'!O29*'3.2 Input│Other'!H$28,0)</f>
        <v>0</v>
      </c>
      <c r="I27" s="33">
        <f>IF($C27="Yes",'2.0 Input│Historic Capex'!P29*'3.2 Input│Other'!I$28,0)</f>
        <v>0</v>
      </c>
      <c r="J27" s="33">
        <f>IF($C27="Yes",'2.0 Input│Historic Capex'!Q29*'3.2 Input│Other'!J$28,0)</f>
        <v>0</v>
      </c>
      <c r="K27" s="33">
        <f>IF($C27="Yes",'2.0 Input│Historic Capex'!R29*'3.2 Input│Other'!K$28,0)</f>
        <v>222620.43336705226</v>
      </c>
      <c r="L27" s="33">
        <f t="shared" si="0"/>
        <v>222620.43336705226</v>
      </c>
    </row>
    <row r="28" spans="1:12" x14ac:dyDescent="0.25">
      <c r="A28" s="33">
        <f>'2.0 Input│Historic Capex'!A30</f>
        <v>16</v>
      </c>
      <c r="B28" s="23" t="str">
        <f>'2.0 Input│Historic Capex'!B30</f>
        <v>Emergency - refurbish and re-testing of pipes</v>
      </c>
      <c r="C28" s="7" t="str">
        <f>'2.0 Input│Historic Capex'!E30</f>
        <v>Yes</v>
      </c>
      <c r="D28" s="7" t="str">
        <f>'2.0 Input│Historic Capex'!C30</f>
        <v>Other</v>
      </c>
      <c r="E28" s="23" t="str">
        <f>IF('2.0 Input│Historic Capex'!D30='3.2 Input│Other'!$A$54,'3.2 Input│Other'!$A$54,IF('2.0 Input│Historic Capex'!D30='3.2 Input│Other'!$A$56,'3.2 Input│Other'!$A$56,'3.2 Input│Other'!$A$55))</f>
        <v>Replacement</v>
      </c>
      <c r="F28" s="33">
        <f>IF($C28="Yes",'2.0 Input│Historic Capex'!M30*'3.2 Input│Other'!F$27*'3.2 Input│Other'!F$28,0)</f>
        <v>0</v>
      </c>
      <c r="G28" s="33">
        <f>IF($C28="Yes",'2.0 Input│Historic Capex'!N30*'3.2 Input│Other'!G$28,0)</f>
        <v>0</v>
      </c>
      <c r="H28" s="33">
        <f>IF($C28="Yes",'2.0 Input│Historic Capex'!O30*'3.2 Input│Other'!H$28,0)</f>
        <v>0</v>
      </c>
      <c r="I28" s="33">
        <f>IF($C28="Yes",'2.0 Input│Historic Capex'!P30*'3.2 Input│Other'!I$28,0)</f>
        <v>0</v>
      </c>
      <c r="J28" s="33">
        <f>IF($C28="Yes",'2.0 Input│Historic Capex'!Q30*'3.2 Input│Other'!J$28,0)</f>
        <v>13070.858355217879</v>
      </c>
      <c r="K28" s="33">
        <f>IF($C28="Yes",'2.0 Input│Historic Capex'!R30*'3.2 Input│Other'!K$28,0)</f>
        <v>222620.43336705226</v>
      </c>
      <c r="L28" s="33">
        <f t="shared" si="0"/>
        <v>235691.29172227014</v>
      </c>
    </row>
    <row r="29" spans="1:12" x14ac:dyDescent="0.25">
      <c r="A29" s="33">
        <f>'2.0 Input│Historic Capex'!A31</f>
        <v>17</v>
      </c>
      <c r="B29" s="23" t="str">
        <f>'2.0 Input│Historic Capex'!B31</f>
        <v>Emergency - SMR radio upgrade</v>
      </c>
      <c r="C29" s="7" t="str">
        <f>'2.0 Input│Historic Capex'!E31</f>
        <v>Yes</v>
      </c>
      <c r="D29" s="7" t="str">
        <f>'2.0 Input│Historic Capex'!C31</f>
        <v>Other</v>
      </c>
      <c r="E29" s="23" t="str">
        <f>IF('2.0 Input│Historic Capex'!D31='3.2 Input│Other'!$A$54,'3.2 Input│Other'!$A$54,IF('2.0 Input│Historic Capex'!D31='3.2 Input│Other'!$A$56,'3.2 Input│Other'!$A$56,'3.2 Input│Other'!$A$55))</f>
        <v>Replacement</v>
      </c>
      <c r="F29" s="33">
        <f>IF($C29="Yes",'2.0 Input│Historic Capex'!M31*'3.2 Input│Other'!F$27*'3.2 Input│Other'!F$28,0)</f>
        <v>0</v>
      </c>
      <c r="G29" s="33">
        <f>IF($C29="Yes",'2.0 Input│Historic Capex'!N31*'3.2 Input│Other'!G$28,0)</f>
        <v>0</v>
      </c>
      <c r="H29" s="33">
        <f>IF($C29="Yes",'2.0 Input│Historic Capex'!O31*'3.2 Input│Other'!H$28,0)</f>
        <v>0</v>
      </c>
      <c r="I29" s="33">
        <f>IF($C29="Yes",'2.0 Input│Historic Capex'!P31*'3.2 Input│Other'!I$28,0)</f>
        <v>0</v>
      </c>
      <c r="J29" s="33">
        <f>IF($C29="Yes",'2.0 Input│Historic Capex'!Q31*'3.2 Input│Other'!J$28,0)</f>
        <v>71889.720953698328</v>
      </c>
      <c r="K29" s="33">
        <f>IF($C29="Yes",'2.0 Input│Historic Capex'!R31*'3.2 Input│Other'!K$28,0)</f>
        <v>0</v>
      </c>
      <c r="L29" s="33">
        <f t="shared" si="0"/>
        <v>71889.720953698328</v>
      </c>
    </row>
    <row r="30" spans="1:12" x14ac:dyDescent="0.25">
      <c r="A30" s="33">
        <f>'2.0 Input│Historic Capex'!A32</f>
        <v>18</v>
      </c>
      <c r="B30" s="23" t="str">
        <f>'2.0 Input│Historic Capex'!B32</f>
        <v>Emergency BA escape sets</v>
      </c>
      <c r="C30" s="7" t="str">
        <f>'2.0 Input│Historic Capex'!E32</f>
        <v>Yes</v>
      </c>
      <c r="D30" s="7" t="str">
        <f>'2.0 Input│Historic Capex'!C32</f>
        <v>Other</v>
      </c>
      <c r="E30" s="23" t="str">
        <f>IF('2.0 Input│Historic Capex'!D32='3.2 Input│Other'!$A$54,'3.2 Input│Other'!$A$54,IF('2.0 Input│Historic Capex'!D32='3.2 Input│Other'!$A$56,'3.2 Input│Other'!$A$56,'3.2 Input│Other'!$A$55))</f>
        <v>Replacement</v>
      </c>
      <c r="F30" s="33">
        <f>IF($C30="Yes",'2.0 Input│Historic Capex'!M32*'3.2 Input│Other'!F$27*'3.2 Input│Other'!F$28,0)</f>
        <v>0</v>
      </c>
      <c r="G30" s="33">
        <f>IF($C30="Yes",'2.0 Input│Historic Capex'!N32*'3.2 Input│Other'!G$28,0)</f>
        <v>10304.511372549019</v>
      </c>
      <c r="H30" s="33">
        <f>IF($C30="Yes",'2.0 Input│Historic Capex'!O32*'3.2 Input│Other'!H$28,0)</f>
        <v>0</v>
      </c>
      <c r="I30" s="33">
        <f>IF($C30="Yes",'2.0 Input│Historic Capex'!P32*'3.2 Input│Other'!I$28,0)</f>
        <v>0</v>
      </c>
      <c r="J30" s="33">
        <f>IF($C30="Yes",'2.0 Input│Historic Capex'!Q32*'3.2 Input│Other'!J$28,0)</f>
        <v>0</v>
      </c>
      <c r="K30" s="33">
        <f>IF($C30="Yes",'2.0 Input│Historic Capex'!R32*'3.2 Input│Other'!K$28,0)</f>
        <v>0</v>
      </c>
      <c r="L30" s="33">
        <f t="shared" si="0"/>
        <v>10304.511372549019</v>
      </c>
    </row>
    <row r="31" spans="1:12" x14ac:dyDescent="0.25">
      <c r="A31" s="33">
        <f>'2.0 Input│Historic Capex'!A33</f>
        <v>19</v>
      </c>
      <c r="B31" s="23" t="str">
        <f>'2.0 Input│Historic Capex'!B33</f>
        <v>Emergency diesel fuel storage</v>
      </c>
      <c r="C31" s="7" t="str">
        <f>'2.0 Input│Historic Capex'!E33</f>
        <v>Yes</v>
      </c>
      <c r="D31" s="7" t="str">
        <f>'2.0 Input│Historic Capex'!C33</f>
        <v>Other</v>
      </c>
      <c r="E31" s="23" t="str">
        <f>IF('2.0 Input│Historic Capex'!D33='3.2 Input│Other'!$A$54,'3.2 Input│Other'!$A$54,IF('2.0 Input│Historic Capex'!D33='3.2 Input│Other'!$A$56,'3.2 Input│Other'!$A$56,'3.2 Input│Other'!$A$55))</f>
        <v>Replacement</v>
      </c>
      <c r="F31" s="33">
        <f>IF($C31="Yes",'2.0 Input│Historic Capex'!M33*'3.2 Input│Other'!F$27*'3.2 Input│Other'!F$28,0)</f>
        <v>0</v>
      </c>
      <c r="G31" s="33">
        <f>IF($C31="Yes",'2.0 Input│Historic Capex'!N33*'3.2 Input│Other'!G$28,0)</f>
        <v>0</v>
      </c>
      <c r="H31" s="33">
        <f>IF($C31="Yes",'2.0 Input│Historic Capex'!O33*'3.2 Input│Other'!H$28,0)</f>
        <v>52562.298319215675</v>
      </c>
      <c r="I31" s="33">
        <f>IF($C31="Yes",'2.0 Input│Historic Capex'!P33*'3.2 Input│Other'!I$28,0)</f>
        <v>89979.526890966576</v>
      </c>
      <c r="J31" s="33">
        <f>IF($C31="Yes",'2.0 Input│Historic Capex'!Q33*'3.2 Input│Other'!J$28,0)</f>
        <v>0</v>
      </c>
      <c r="K31" s="33">
        <f>IF($C31="Yes",'2.0 Input│Historic Capex'!R33*'3.2 Input│Other'!K$28,0)</f>
        <v>0</v>
      </c>
      <c r="L31" s="33">
        <f t="shared" si="0"/>
        <v>142541.82521018226</v>
      </c>
    </row>
    <row r="32" spans="1:12" x14ac:dyDescent="0.25">
      <c r="A32" s="33">
        <f>'2.0 Input│Historic Capex'!A34</f>
        <v>20</v>
      </c>
      <c r="B32" s="23" t="str">
        <f>'2.0 Input│Historic Capex'!B34</f>
        <v>Emergency Plidco fittings - Sleeve vent</v>
      </c>
      <c r="C32" s="7" t="str">
        <f>'2.0 Input│Historic Capex'!E34</f>
        <v>Yes</v>
      </c>
      <c r="D32" s="7" t="str">
        <f>'2.0 Input│Historic Capex'!C34</f>
        <v>Pipelines</v>
      </c>
      <c r="E32" s="23" t="str">
        <f>IF('2.0 Input│Historic Capex'!D34='3.2 Input│Other'!$A$54,'3.2 Input│Other'!$A$54,IF('2.0 Input│Historic Capex'!D34='3.2 Input│Other'!$A$56,'3.2 Input│Other'!$A$56,'3.2 Input│Other'!$A$55))</f>
        <v>Replacement</v>
      </c>
      <c r="F32" s="33">
        <f>IF($C32="Yes",'2.0 Input│Historic Capex'!M34*'3.2 Input│Other'!F$27*'3.2 Input│Other'!F$28,0)</f>
        <v>0</v>
      </c>
      <c r="G32" s="33">
        <f>IF($C32="Yes",'2.0 Input│Historic Capex'!N34*'3.2 Input│Other'!G$28,0)</f>
        <v>0</v>
      </c>
      <c r="H32" s="33">
        <f>IF($C32="Yes",'2.0 Input│Historic Capex'!O34*'3.2 Input│Other'!H$28,0)</f>
        <v>0</v>
      </c>
      <c r="I32" s="33">
        <f>IF($C32="Yes",'2.0 Input│Historic Capex'!P34*'3.2 Input│Other'!I$28,0)</f>
        <v>42729.971205938949</v>
      </c>
      <c r="J32" s="33">
        <f>IF($C32="Yes",'2.0 Input│Historic Capex'!Q34*'3.2 Input│Other'!J$28,0)</f>
        <v>206241.06720168504</v>
      </c>
      <c r="K32" s="33">
        <f>IF($C32="Yes",'2.0 Input│Historic Capex'!R34*'3.2 Input│Other'!K$28,0)</f>
        <v>0</v>
      </c>
      <c r="L32" s="33">
        <f t="shared" si="0"/>
        <v>248971.038407624</v>
      </c>
    </row>
    <row r="33" spans="1:12" x14ac:dyDescent="0.25">
      <c r="A33" s="33">
        <f>'2.0 Input│Historic Capex'!A35</f>
        <v>21</v>
      </c>
      <c r="B33" s="23" t="str">
        <f>'2.0 Input│Historic Capex'!B35</f>
        <v>Emergency Response Equipment</v>
      </c>
      <c r="C33" s="7" t="str">
        <f>'2.0 Input│Historic Capex'!E35</f>
        <v>Yes</v>
      </c>
      <c r="D33" s="7" t="str">
        <f>'2.0 Input│Historic Capex'!C35</f>
        <v>Other</v>
      </c>
      <c r="E33" s="23" t="str">
        <f>IF('2.0 Input│Historic Capex'!D35='3.2 Input│Other'!$A$54,'3.2 Input│Other'!$A$54,IF('2.0 Input│Historic Capex'!D35='3.2 Input│Other'!$A$56,'3.2 Input│Other'!$A$56,'3.2 Input│Other'!$A$55))</f>
        <v>Replacement</v>
      </c>
      <c r="F33" s="33">
        <f>IF($C33="Yes",'2.0 Input│Historic Capex'!M35*'3.2 Input│Other'!F$27*'3.2 Input│Other'!F$28,0)</f>
        <v>0</v>
      </c>
      <c r="G33" s="33">
        <f>IF($C33="Yes",'2.0 Input│Historic Capex'!N35*'3.2 Input│Other'!G$28,0)</f>
        <v>92740.602352941176</v>
      </c>
      <c r="H33" s="33">
        <f>IF($C33="Yes",'2.0 Input│Historic Capex'!O35*'3.2 Input│Other'!H$28,0)</f>
        <v>94612.136974588211</v>
      </c>
      <c r="I33" s="33">
        <f>IF($C33="Yes",'2.0 Input│Historic Capex'!P35*'3.2 Input│Other'!I$28,0)</f>
        <v>96406.635954607045</v>
      </c>
      <c r="J33" s="33">
        <f>IF($C33="Yes",'2.0 Input│Historic Capex'!Q35*'3.2 Input│Other'!J$28,0)</f>
        <v>98031.437664134093</v>
      </c>
      <c r="K33" s="33">
        <f>IF($C33="Yes",'2.0 Input│Historic Capex'!R35*'3.2 Input│Other'!K$28,0)</f>
        <v>100179.19501517352</v>
      </c>
      <c r="L33" s="33">
        <f t="shared" si="0"/>
        <v>481970.00796144403</v>
      </c>
    </row>
    <row r="34" spans="1:12" x14ac:dyDescent="0.25">
      <c r="A34" s="33">
        <f>'2.0 Input│Historic Capex'!A36</f>
        <v>22</v>
      </c>
      <c r="B34" s="23" t="str">
        <f>'2.0 Input│Historic Capex'!B36</f>
        <v>Emergency Spark Proof tools</v>
      </c>
      <c r="C34" s="7" t="str">
        <f>'2.0 Input│Historic Capex'!E36</f>
        <v>Yes</v>
      </c>
      <c r="D34" s="7" t="str">
        <f>'2.0 Input│Historic Capex'!C36</f>
        <v>Other</v>
      </c>
      <c r="E34" s="23" t="str">
        <f>IF('2.0 Input│Historic Capex'!D36='3.2 Input│Other'!$A$54,'3.2 Input│Other'!$A$54,IF('2.0 Input│Historic Capex'!D36='3.2 Input│Other'!$A$56,'3.2 Input│Other'!$A$56,'3.2 Input│Other'!$A$55))</f>
        <v>Replacement</v>
      </c>
      <c r="F34" s="33">
        <f>IF($C34="Yes",'2.0 Input│Historic Capex'!M36*'3.2 Input│Other'!F$27*'3.2 Input│Other'!F$28,0)</f>
        <v>0</v>
      </c>
      <c r="G34" s="33">
        <f>IF($C34="Yes",'2.0 Input│Historic Capex'!N36*'3.2 Input│Other'!G$28,0)</f>
        <v>20609.022745098038</v>
      </c>
      <c r="H34" s="33">
        <f>IF($C34="Yes",'2.0 Input│Historic Capex'!O36*'3.2 Input│Other'!H$28,0)</f>
        <v>21024.919327686272</v>
      </c>
      <c r="I34" s="33">
        <f>IF($C34="Yes",'2.0 Input│Historic Capex'!P36*'3.2 Input│Other'!I$28,0)</f>
        <v>21423.696878801562</v>
      </c>
      <c r="J34" s="33">
        <f>IF($C34="Yes",'2.0 Input│Historic Capex'!Q36*'3.2 Input│Other'!J$28,0)</f>
        <v>0</v>
      </c>
      <c r="K34" s="33">
        <f>IF($C34="Yes",'2.0 Input│Historic Capex'!R36*'3.2 Input│Other'!K$28,0)</f>
        <v>0</v>
      </c>
      <c r="L34" s="33">
        <f t="shared" si="0"/>
        <v>63057.638951585875</v>
      </c>
    </row>
    <row r="35" spans="1:12" x14ac:dyDescent="0.25">
      <c r="A35" s="33">
        <f>'2.0 Input│Historic Capex'!A37</f>
        <v>23</v>
      </c>
      <c r="B35" s="23" t="str">
        <f>'2.0 Input│Historic Capex'!B37</f>
        <v>Purchase and replacement of emergency fittings and Equipment</v>
      </c>
      <c r="C35" s="7" t="str">
        <f>'2.0 Input│Historic Capex'!E37</f>
        <v>Yes</v>
      </c>
      <c r="D35" s="7" t="str">
        <f>'2.0 Input│Historic Capex'!C37</f>
        <v>Other</v>
      </c>
      <c r="E35" s="23" t="str">
        <f>IF('2.0 Input│Historic Capex'!D37='3.2 Input│Other'!$A$54,'3.2 Input│Other'!$A$54,IF('2.0 Input│Historic Capex'!D37='3.2 Input│Other'!$A$56,'3.2 Input│Other'!$A$56,'3.2 Input│Other'!$A$55))</f>
        <v>Replacement</v>
      </c>
      <c r="F35" s="33">
        <f>IF($C35="Yes",'2.0 Input│Historic Capex'!M37*'3.2 Input│Other'!F$27*'3.2 Input│Other'!F$28,0)</f>
        <v>62180.2</v>
      </c>
      <c r="G35" s="33">
        <f>IF($C35="Yes",'2.0 Input│Historic Capex'!N37*'3.2 Input│Other'!G$28,0)</f>
        <v>514450.10487981571</v>
      </c>
      <c r="H35" s="33">
        <f>IF($C35="Yes",'2.0 Input│Historic Capex'!O37*'3.2 Input│Other'!H$28,0)</f>
        <v>813340.35930008651</v>
      </c>
      <c r="I35" s="33">
        <f>IF($C35="Yes",'2.0 Input│Historic Capex'!P37*'3.2 Input│Other'!I$28,0)</f>
        <v>0</v>
      </c>
      <c r="J35" s="33">
        <f>IF($C35="Yes",'2.0 Input│Historic Capex'!Q37*'3.2 Input│Other'!J$28,0)</f>
        <v>0</v>
      </c>
      <c r="K35" s="33">
        <f>IF($C35="Yes",'2.0 Input│Historic Capex'!R37*'3.2 Input│Other'!K$28,0)</f>
        <v>0</v>
      </c>
      <c r="L35" s="33">
        <f t="shared" si="0"/>
        <v>1327790.4641799023</v>
      </c>
    </row>
    <row r="36" spans="1:12" x14ac:dyDescent="0.25">
      <c r="A36" s="33">
        <f>'2.0 Input│Historic Capex'!A38</f>
        <v>24</v>
      </c>
      <c r="B36" s="23" t="str">
        <f>'2.0 Input│Historic Capex'!B38</f>
        <v>Facilities Communication Systems Upgrade</v>
      </c>
      <c r="C36" s="7" t="str">
        <f>'2.0 Input│Historic Capex'!E38</f>
        <v>Yes</v>
      </c>
      <c r="D36" s="7" t="str">
        <f>'2.0 Input│Historic Capex'!C38</f>
        <v>Other</v>
      </c>
      <c r="E36" s="23" t="str">
        <f>IF('2.0 Input│Historic Capex'!D38='3.2 Input│Other'!$A$54,'3.2 Input│Other'!$A$54,IF('2.0 Input│Historic Capex'!D38='3.2 Input│Other'!$A$56,'3.2 Input│Other'!$A$56,'3.2 Input│Other'!$A$55))</f>
        <v>Replacement</v>
      </c>
      <c r="F36" s="33">
        <f>IF($C36="Yes",'2.0 Input│Historic Capex'!M38*'3.2 Input│Other'!F$27*'3.2 Input│Other'!F$28,0)</f>
        <v>0</v>
      </c>
      <c r="G36" s="33">
        <f>IF($C36="Yes",'2.0 Input│Historic Capex'!N38*'3.2 Input│Other'!G$28,0)</f>
        <v>10302.199607843137</v>
      </c>
      <c r="H36" s="33">
        <f>IF($C36="Yes",'2.0 Input│Historic Capex'!O38*'3.2 Input│Other'!H$28,0)</f>
        <v>10514.806431490195</v>
      </c>
      <c r="I36" s="33">
        <f>IF($C36="Yes",'2.0 Input│Historic Capex'!P38*'3.2 Input│Other'!I$28,0)</f>
        <v>10726.202647841958</v>
      </c>
      <c r="J36" s="33">
        <f>IF($C36="Yes",'2.0 Input│Historic Capex'!Q38*'3.2 Input│Other'!J$28,0)</f>
        <v>10914.271151358771</v>
      </c>
      <c r="K36" s="33">
        <f>IF($C36="Yes",'2.0 Input│Historic Capex'!R38*'3.2 Input│Other'!K$28,0)</f>
        <v>11170.829929610516</v>
      </c>
      <c r="L36" s="33">
        <f t="shared" si="0"/>
        <v>53628.30976814458</v>
      </c>
    </row>
    <row r="37" spans="1:12" x14ac:dyDescent="0.25">
      <c r="A37" s="33">
        <f>'2.0 Input│Historic Capex'!A39</f>
        <v>25</v>
      </c>
      <c r="B37" s="23" t="str">
        <f>'2.0 Input│Historic Capex'!B39</f>
        <v>GCS Station Valve Upgrade</v>
      </c>
      <c r="C37" s="7" t="str">
        <f>'2.0 Input│Historic Capex'!E39</f>
        <v>Yes</v>
      </c>
      <c r="D37" s="7" t="str">
        <f>'2.0 Input│Historic Capex'!C39</f>
        <v>Compressors</v>
      </c>
      <c r="E37" s="23" t="str">
        <f>IF('2.0 Input│Historic Capex'!D39='3.2 Input│Other'!$A$54,'3.2 Input│Other'!$A$54,IF('2.0 Input│Historic Capex'!D39='3.2 Input│Other'!$A$56,'3.2 Input│Other'!$A$56,'3.2 Input│Other'!$A$55))</f>
        <v>Replacement</v>
      </c>
      <c r="F37" s="33">
        <f>IF($C37="Yes",'2.0 Input│Historic Capex'!M39*'3.2 Input│Other'!F$27*'3.2 Input│Other'!F$28,0)</f>
        <v>0</v>
      </c>
      <c r="G37" s="33">
        <f>IF($C37="Yes",'2.0 Input│Historic Capex'!N39*'3.2 Input│Other'!G$28,0)</f>
        <v>0</v>
      </c>
      <c r="H37" s="33">
        <f>IF($C37="Yes",'2.0 Input│Historic Capex'!O39*'3.2 Input│Other'!H$28,0)</f>
        <v>192123.18678901953</v>
      </c>
      <c r="I37" s="33">
        <f>IF($C37="Yes",'2.0 Input│Historic Capex'!P39*'3.2 Input│Other'!I$28,0)</f>
        <v>0</v>
      </c>
      <c r="J37" s="33">
        <f>IF($C37="Yes",'2.0 Input│Historic Capex'!Q39*'3.2 Input│Other'!J$28,0)</f>
        <v>0</v>
      </c>
      <c r="K37" s="33">
        <f>IF($C37="Yes",'2.0 Input│Historic Capex'!R39*'3.2 Input│Other'!K$28,0)</f>
        <v>0</v>
      </c>
      <c r="L37" s="33">
        <f t="shared" si="0"/>
        <v>192123.18678901953</v>
      </c>
    </row>
    <row r="38" spans="1:12" x14ac:dyDescent="0.25">
      <c r="A38" s="33">
        <f>'2.0 Input│Historic Capex'!A40</f>
        <v>26</v>
      </c>
      <c r="B38" s="23" t="str">
        <f>'2.0 Input│Historic Capex'!B40</f>
        <v>GCS Unit 3 Turbine Overhaul</v>
      </c>
      <c r="C38" s="7" t="str">
        <f>'2.0 Input│Historic Capex'!E40</f>
        <v>Yes</v>
      </c>
      <c r="D38" s="7" t="str">
        <f>'2.0 Input│Historic Capex'!C40</f>
        <v>Compressors</v>
      </c>
      <c r="E38" s="23" t="str">
        <f>IF('2.0 Input│Historic Capex'!D40='3.2 Input│Other'!$A$54,'3.2 Input│Other'!$A$54,IF('2.0 Input│Historic Capex'!D40='3.2 Input│Other'!$A$56,'3.2 Input│Other'!$A$56,'3.2 Input│Other'!$A$55))</f>
        <v>Replacement</v>
      </c>
      <c r="F38" s="33">
        <f>IF($C38="Yes",'2.0 Input│Historic Capex'!M40*'3.2 Input│Other'!F$27*'3.2 Input│Other'!F$28,0)</f>
        <v>0</v>
      </c>
      <c r="G38" s="33">
        <f>IF($C38="Yes",'2.0 Input│Historic Capex'!N40*'3.2 Input│Other'!G$28,0)</f>
        <v>0</v>
      </c>
      <c r="H38" s="33">
        <f>IF($C38="Yes",'2.0 Input│Historic Capex'!O40*'3.2 Input│Other'!H$28,0)</f>
        <v>0</v>
      </c>
      <c r="I38" s="33">
        <f>IF($C38="Yes",'2.0 Input│Historic Capex'!P40*'3.2 Input│Other'!I$28,0)</f>
        <v>375216.13375629211</v>
      </c>
      <c r="J38" s="33">
        <f>IF($C38="Yes",'2.0 Input│Historic Capex'!Q40*'3.2 Input│Other'!J$28,0)</f>
        <v>0</v>
      </c>
      <c r="K38" s="33">
        <f>IF($C38="Yes",'2.0 Input│Historic Capex'!R40*'3.2 Input│Other'!K$28,0)</f>
        <v>0</v>
      </c>
      <c r="L38" s="33">
        <f t="shared" si="0"/>
        <v>375216.13375629211</v>
      </c>
    </row>
    <row r="39" spans="1:12" x14ac:dyDescent="0.25">
      <c r="A39" s="33">
        <f>'2.0 Input│Historic Capex'!A41</f>
        <v>27</v>
      </c>
      <c r="B39" s="23" t="str">
        <f>'2.0 Input│Historic Capex'!B41</f>
        <v>SMS - Compressor station vents-Various</v>
      </c>
      <c r="C39" s="7" t="str">
        <f>'2.0 Input│Historic Capex'!E41</f>
        <v>Yes</v>
      </c>
      <c r="D39" s="7" t="str">
        <f>'2.0 Input│Historic Capex'!C41</f>
        <v>Compressors</v>
      </c>
      <c r="E39" s="23" t="str">
        <f>IF('2.0 Input│Historic Capex'!D41='3.2 Input│Other'!$A$54,'3.2 Input│Other'!$A$54,IF('2.0 Input│Historic Capex'!D41='3.2 Input│Other'!$A$56,'3.2 Input│Other'!$A$56,'3.2 Input│Other'!$A$55))</f>
        <v>Replacement</v>
      </c>
      <c r="F39" s="33">
        <f>IF($C39="Yes",'2.0 Input│Historic Capex'!M41*'3.2 Input│Other'!F$27*'3.2 Input│Other'!F$28,0)</f>
        <v>0</v>
      </c>
      <c r="G39" s="33">
        <f>IF($C39="Yes",'2.0 Input│Historic Capex'!N41*'3.2 Input│Other'!G$28,0)</f>
        <v>0</v>
      </c>
      <c r="H39" s="33">
        <f>IF($C39="Yes",'2.0 Input│Historic Capex'!O41*'3.2 Input│Other'!H$28,0)</f>
        <v>105148.06431490195</v>
      </c>
      <c r="I39" s="33">
        <f>IF($C39="Yes",'2.0 Input│Historic Capex'!P41*'3.2 Input│Other'!I$28,0)</f>
        <v>0</v>
      </c>
      <c r="J39" s="33">
        <f>IF($C39="Yes",'2.0 Input│Historic Capex'!Q41*'3.2 Input│Other'!J$28,0)</f>
        <v>0</v>
      </c>
      <c r="K39" s="33">
        <f>IF($C39="Yes",'2.0 Input│Historic Capex'!R41*'3.2 Input│Other'!K$28,0)</f>
        <v>0</v>
      </c>
      <c r="L39" s="33">
        <f t="shared" si="0"/>
        <v>105148.06431490195</v>
      </c>
    </row>
    <row r="40" spans="1:12" x14ac:dyDescent="0.25">
      <c r="A40" s="33">
        <f>'2.0 Input│Historic Capex'!A42</f>
        <v>28</v>
      </c>
      <c r="B40" s="23" t="str">
        <f>'2.0 Input│Historic Capex'!B42</f>
        <v>AS 2885 Design Life reviews of Facilities&amp;Pipelines</v>
      </c>
      <c r="C40" s="7" t="str">
        <f>'2.0 Input│Historic Capex'!E42</f>
        <v>Yes</v>
      </c>
      <c r="D40" s="7" t="str">
        <f>'2.0 Input│Historic Capex'!C42</f>
        <v>City Gates &amp; Field Regs</v>
      </c>
      <c r="E40" s="23" t="str">
        <f>IF('2.0 Input│Historic Capex'!D42='3.2 Input│Other'!$A$54,'3.2 Input│Other'!$A$54,IF('2.0 Input│Historic Capex'!D42='3.2 Input│Other'!$A$56,'3.2 Input│Other'!$A$56,'3.2 Input│Other'!$A$55))</f>
        <v>Replacement</v>
      </c>
      <c r="F40" s="33">
        <f>IF($C40="Yes",'2.0 Input│Historic Capex'!M42*'3.2 Input│Other'!F$27*'3.2 Input│Other'!F$28,0)</f>
        <v>1897.85</v>
      </c>
      <c r="G40" s="33">
        <f>IF($C40="Yes",'2.0 Input│Historic Capex'!N42*'3.2 Input│Other'!G$28,0)</f>
        <v>215863.02376745417</v>
      </c>
      <c r="H40" s="33">
        <f>IF($C40="Yes",'2.0 Input│Historic Capex'!O42*'3.2 Input│Other'!H$28,0)</f>
        <v>223545.28370143482</v>
      </c>
      <c r="I40" s="33">
        <f>IF($C40="Yes",'2.0 Input│Historic Capex'!P42*'3.2 Input│Other'!I$28,0)</f>
        <v>228828.81283284421</v>
      </c>
      <c r="J40" s="33">
        <f>IF($C40="Yes",'2.0 Input│Historic Capex'!Q42*'3.2 Input│Other'!J$28,0)</f>
        <v>233694.65894786268</v>
      </c>
      <c r="K40" s="33">
        <f>IF($C40="Yes",'2.0 Input│Historic Capex'!R42*'3.2 Input│Other'!K$28,0)</f>
        <v>358273.76077021862</v>
      </c>
      <c r="L40" s="33">
        <f t="shared" si="0"/>
        <v>1260205.5400198146</v>
      </c>
    </row>
    <row r="41" spans="1:12" x14ac:dyDescent="0.25">
      <c r="A41" s="33">
        <f>'2.0 Input│Historic Capex'!A43</f>
        <v>29</v>
      </c>
      <c r="B41" s="23" t="str">
        <f>'2.0 Input│Historic Capex'!B43</f>
        <v>BCG Un-regulated Bypass Upgrade</v>
      </c>
      <c r="C41" s="7" t="str">
        <f>'2.0 Input│Historic Capex'!E43</f>
        <v>Yes</v>
      </c>
      <c r="D41" s="7" t="str">
        <f>'2.0 Input│Historic Capex'!C43</f>
        <v>City Gates &amp; Field Regs</v>
      </c>
      <c r="E41" s="23" t="str">
        <f>IF('2.0 Input│Historic Capex'!D43='3.2 Input│Other'!$A$54,'3.2 Input│Other'!$A$54,IF('2.0 Input│Historic Capex'!D43='3.2 Input│Other'!$A$56,'3.2 Input│Other'!$A$56,'3.2 Input│Other'!$A$55))</f>
        <v>Replacement</v>
      </c>
      <c r="F41" s="33">
        <f>IF($C41="Yes",'2.0 Input│Historic Capex'!M43*'3.2 Input│Other'!F$27*'3.2 Input│Other'!F$28,0)</f>
        <v>0</v>
      </c>
      <c r="G41" s="33">
        <f>IF($C41="Yes",'2.0 Input│Historic Capex'!N43*'3.2 Input│Other'!G$28,0)</f>
        <v>0</v>
      </c>
      <c r="H41" s="33">
        <f>IF($C41="Yes",'2.0 Input│Historic Capex'!O43*'3.2 Input│Other'!H$28,0)</f>
        <v>0</v>
      </c>
      <c r="I41" s="33">
        <f>IF($C41="Yes",'2.0 Input│Historic Capex'!P43*'3.2 Input│Other'!I$28,0)</f>
        <v>0</v>
      </c>
      <c r="J41" s="33">
        <f>IF($C41="Yes",'2.0 Input│Historic Capex'!Q43*'3.2 Input│Other'!J$28,0)</f>
        <v>136264.22047690561</v>
      </c>
      <c r="K41" s="33">
        <f>IF($C41="Yes",'2.0 Input│Historic Capex'!R43*'3.2 Input│Other'!K$28,0)</f>
        <v>0</v>
      </c>
      <c r="L41" s="33">
        <f t="shared" si="0"/>
        <v>136264.22047690561</v>
      </c>
    </row>
    <row r="42" spans="1:12" x14ac:dyDescent="0.25">
      <c r="A42" s="33">
        <f>'2.0 Input│Historic Capex'!A44</f>
        <v>30</v>
      </c>
      <c r="B42" s="23" t="str">
        <f>'2.0 Input│Historic Capex'!B44</f>
        <v>Dandenong CG gas heater</v>
      </c>
      <c r="C42" s="7" t="str">
        <f>'2.0 Input│Historic Capex'!E44</f>
        <v>Yes</v>
      </c>
      <c r="D42" s="7" t="str">
        <f>'2.0 Input│Historic Capex'!C44</f>
        <v>City Gates &amp; Field Regs</v>
      </c>
      <c r="E42" s="23" t="str">
        <f>IF('2.0 Input│Historic Capex'!D44='3.2 Input│Other'!$A$54,'3.2 Input│Other'!$A$54,IF('2.0 Input│Historic Capex'!D44='3.2 Input│Other'!$A$56,'3.2 Input│Other'!$A$56,'3.2 Input│Other'!$A$55))</f>
        <v>Replacement</v>
      </c>
      <c r="F42" s="33">
        <f>IF($C42="Yes",'2.0 Input│Historic Capex'!M44*'3.2 Input│Other'!F$27*'3.2 Input│Other'!F$28,0)</f>
        <v>0</v>
      </c>
      <c r="G42" s="33">
        <f>IF($C42="Yes",'2.0 Input│Historic Capex'!N44*'3.2 Input│Other'!G$28,0)</f>
        <v>0</v>
      </c>
      <c r="H42" s="33">
        <f>IF($C42="Yes",'2.0 Input│Historic Capex'!O44*'3.2 Input│Other'!H$28,0)</f>
        <v>0</v>
      </c>
      <c r="I42" s="33">
        <f>IF($C42="Yes",'2.0 Input│Historic Capex'!P44*'3.2 Input│Other'!I$28,0)</f>
        <v>3112730.7743880996</v>
      </c>
      <c r="J42" s="33">
        <f>IF($C42="Yes",'2.0 Input│Historic Capex'!Q44*'3.2 Input│Other'!J$28,0)</f>
        <v>0</v>
      </c>
      <c r="K42" s="33">
        <f>IF($C42="Yes",'2.0 Input│Historic Capex'!R44*'3.2 Input│Other'!K$28,0)</f>
        <v>0</v>
      </c>
      <c r="L42" s="33">
        <f t="shared" si="0"/>
        <v>3112730.7743880996</v>
      </c>
    </row>
    <row r="43" spans="1:12" x14ac:dyDescent="0.25">
      <c r="A43" s="33">
        <f>'2.0 Input│Historic Capex'!A45</f>
        <v>31</v>
      </c>
      <c r="B43" s="23" t="str">
        <f>'2.0 Input│Historic Capex'!B45</f>
        <v xml:space="preserve">Hazardous Area Rectification </v>
      </c>
      <c r="C43" s="7" t="str">
        <f>'2.0 Input│Historic Capex'!E45</f>
        <v>Yes</v>
      </c>
      <c r="D43" s="7" t="str">
        <f>'2.0 Input│Historic Capex'!C45</f>
        <v>City Gates &amp; Field Regs</v>
      </c>
      <c r="E43" s="23" t="str">
        <f>IF('2.0 Input│Historic Capex'!D45='3.2 Input│Other'!$A$54,'3.2 Input│Other'!$A$54,IF('2.0 Input│Historic Capex'!D45='3.2 Input│Other'!$A$56,'3.2 Input│Other'!$A$56,'3.2 Input│Other'!$A$55))</f>
        <v>Replacement</v>
      </c>
      <c r="F43" s="33">
        <f>IF($C43="Yes",'2.0 Input│Historic Capex'!M45*'3.2 Input│Other'!F$27*'3.2 Input│Other'!F$28,0)</f>
        <v>0</v>
      </c>
      <c r="G43" s="33">
        <f>IF($C43="Yes",'2.0 Input│Historic Capex'!N45*'3.2 Input│Other'!G$28,0)</f>
        <v>190341.64960301793</v>
      </c>
      <c r="H43" s="33">
        <f>IF($C43="Yes",'2.0 Input│Historic Capex'!O45*'3.2 Input│Other'!H$28,0)</f>
        <v>223393.43706471901</v>
      </c>
      <c r="I43" s="33">
        <f>IF($C43="Yes",'2.0 Input│Historic Capex'!P45*'3.2 Input│Other'!I$28,0)</f>
        <v>239467.09288515922</v>
      </c>
      <c r="J43" s="33">
        <f>IF($C43="Yes",'2.0 Input│Historic Capex'!Q45*'3.2 Input│Other'!J$28,0)</f>
        <v>176076.38516397754</v>
      </c>
      <c r="K43" s="33">
        <f>IF($C43="Yes",'2.0 Input│Historic Capex'!R45*'3.2 Input│Other'!K$28,0)</f>
        <v>122289.34172795505</v>
      </c>
      <c r="L43" s="33">
        <f t="shared" si="0"/>
        <v>951567.90644482872</v>
      </c>
    </row>
    <row r="44" spans="1:12" x14ac:dyDescent="0.25">
      <c r="A44" s="33">
        <f>'2.0 Input│Historic Capex'!A46</f>
        <v>32</v>
      </c>
      <c r="B44" s="23" t="str">
        <f>'2.0 Input│Historic Capex'!B46</f>
        <v xml:space="preserve">Hazardous Areas Review </v>
      </c>
      <c r="C44" s="7" t="str">
        <f>'2.0 Input│Historic Capex'!E46</f>
        <v>Yes</v>
      </c>
      <c r="D44" s="7" t="str">
        <f>'2.0 Input│Historic Capex'!C46</f>
        <v>City Gates &amp; Field Regs</v>
      </c>
      <c r="E44" s="23" t="str">
        <f>IF('2.0 Input│Historic Capex'!D46='3.2 Input│Other'!$A$54,'3.2 Input│Other'!$A$54,IF('2.0 Input│Historic Capex'!D46='3.2 Input│Other'!$A$56,'3.2 Input│Other'!$A$56,'3.2 Input│Other'!$A$55))</f>
        <v>Replacement</v>
      </c>
      <c r="F44" s="33">
        <f>IF($C44="Yes",'2.0 Input│Historic Capex'!M46*'3.2 Input│Other'!F$27*'3.2 Input│Other'!F$28,0)</f>
        <v>77424.73000000001</v>
      </c>
      <c r="G44" s="33">
        <f>IF($C44="Yes",'2.0 Input│Historic Capex'!N46*'3.2 Input│Other'!G$28,0)</f>
        <v>434128.549795617</v>
      </c>
      <c r="H44" s="33">
        <f>IF($C44="Yes",'2.0 Input│Historic Capex'!O46*'3.2 Input│Other'!H$28,0)</f>
        <v>424653.75661139324</v>
      </c>
      <c r="I44" s="33">
        <f>IF($C44="Yes",'2.0 Input│Historic Capex'!P46*'3.2 Input│Other'!I$28,0)</f>
        <v>294599.01886743138</v>
      </c>
      <c r="J44" s="33">
        <f>IF($C44="Yes",'2.0 Input│Historic Capex'!Q46*'3.2 Input│Other'!J$28,0)</f>
        <v>54726.7969846833</v>
      </c>
      <c r="K44" s="33">
        <f>IF($C44="Yes",'2.0 Input│Historic Capex'!R46*'3.2 Input│Other'!K$28,0)</f>
        <v>56010.949354827324</v>
      </c>
      <c r="L44" s="33">
        <f t="shared" si="0"/>
        <v>1264119.0716139523</v>
      </c>
    </row>
    <row r="45" spans="1:12" x14ac:dyDescent="0.25">
      <c r="A45" s="33">
        <f>'2.0 Input│Historic Capex'!A47</f>
        <v>33</v>
      </c>
      <c r="B45" s="23" t="str">
        <f>'2.0 Input│Historic Capex'!B47</f>
        <v>Heater upgrade - Laverton North CG</v>
      </c>
      <c r="C45" s="7" t="str">
        <f>'2.0 Input│Historic Capex'!E47</f>
        <v>Yes</v>
      </c>
      <c r="D45" s="7" t="str">
        <f>'2.0 Input│Historic Capex'!C47</f>
        <v>City Gates &amp; Field Regs</v>
      </c>
      <c r="E45" s="23" t="str">
        <f>IF('2.0 Input│Historic Capex'!D47='3.2 Input│Other'!$A$54,'3.2 Input│Other'!$A$54,IF('2.0 Input│Historic Capex'!D47='3.2 Input│Other'!$A$56,'3.2 Input│Other'!$A$56,'3.2 Input│Other'!$A$55))</f>
        <v>Replacement</v>
      </c>
      <c r="F45" s="33">
        <f>IF($C45="Yes",'2.0 Input│Historic Capex'!M47*'3.2 Input│Other'!F$27*'3.2 Input│Other'!F$28,0)</f>
        <v>0</v>
      </c>
      <c r="G45" s="33">
        <f>IF($C45="Yes",'2.0 Input│Historic Capex'!N47*'3.2 Input│Other'!G$28,0)</f>
        <v>0</v>
      </c>
      <c r="H45" s="33">
        <f>IF($C45="Yes",'2.0 Input│Historic Capex'!O47*'3.2 Input│Other'!H$28,0)</f>
        <v>0</v>
      </c>
      <c r="I45" s="33">
        <f>IF($C45="Yes",'2.0 Input│Historic Capex'!P47*'3.2 Input│Other'!I$28,0)</f>
        <v>0</v>
      </c>
      <c r="J45" s="33">
        <f>IF($C45="Yes",'2.0 Input│Historic Capex'!Q47*'3.2 Input│Other'!J$28,0)</f>
        <v>780275.33475642314</v>
      </c>
      <c r="K45" s="33">
        <f>IF($C45="Yes",'2.0 Input│Historic Capex'!R47*'3.2 Input│Other'!K$28,0)</f>
        <v>0</v>
      </c>
      <c r="L45" s="33">
        <f t="shared" si="0"/>
        <v>780275.33475642314</v>
      </c>
    </row>
    <row r="46" spans="1:12" x14ac:dyDescent="0.25">
      <c r="A46" s="33">
        <f>'2.0 Input│Historic Capex'!A48</f>
        <v>34</v>
      </c>
      <c r="B46" s="23" t="str">
        <f>'2.0 Input│Historic Capex'!B48</f>
        <v>Odorant Dandenong Pump Upgrade 700 &amp; 2800 kPa</v>
      </c>
      <c r="C46" s="7" t="str">
        <f>'2.0 Input│Historic Capex'!E48</f>
        <v>Yes</v>
      </c>
      <c r="D46" s="7" t="str">
        <f>'2.0 Input│Historic Capex'!C48</f>
        <v>Gas Quality</v>
      </c>
      <c r="E46" s="23" t="str">
        <f>IF('2.0 Input│Historic Capex'!D48='3.2 Input│Other'!$A$54,'3.2 Input│Other'!$A$54,IF('2.0 Input│Historic Capex'!D48='3.2 Input│Other'!$A$56,'3.2 Input│Other'!$A$56,'3.2 Input│Other'!$A$55))</f>
        <v>Replacement</v>
      </c>
      <c r="F46" s="33">
        <f>IF($C46="Yes",'2.0 Input│Historic Capex'!M48*'3.2 Input│Other'!F$27*'3.2 Input│Other'!F$28,0)</f>
        <v>0</v>
      </c>
      <c r="G46" s="33">
        <f>IF($C46="Yes",'2.0 Input│Historic Capex'!N48*'3.2 Input│Other'!G$28,0)</f>
        <v>0</v>
      </c>
      <c r="H46" s="33">
        <f>IF($C46="Yes",'2.0 Input│Historic Capex'!O48*'3.2 Input│Other'!H$28,0)</f>
        <v>262846.69311078428</v>
      </c>
      <c r="I46" s="33">
        <f>IF($C46="Yes",'2.0 Input│Historic Capex'!P48*'3.2 Input│Other'!I$28,0)</f>
        <v>0</v>
      </c>
      <c r="J46" s="33">
        <f>IF($C46="Yes",'2.0 Input│Historic Capex'!Q48*'3.2 Input│Other'!J$28,0)</f>
        <v>0</v>
      </c>
      <c r="K46" s="33">
        <f>IF($C46="Yes",'2.0 Input│Historic Capex'!R48*'3.2 Input│Other'!K$28,0)</f>
        <v>0</v>
      </c>
      <c r="L46" s="33">
        <f t="shared" si="0"/>
        <v>262846.69311078428</v>
      </c>
    </row>
    <row r="47" spans="1:12" x14ac:dyDescent="0.25">
      <c r="A47" s="33">
        <f>'2.0 Input│Historic Capex'!A49</f>
        <v>35</v>
      </c>
      <c r="B47" s="23" t="str">
        <f>'2.0 Input│Historic Capex'!B49</f>
        <v>Regulator upgrade - Dandenong City Gate (exclude filters)</v>
      </c>
      <c r="C47" s="7" t="str">
        <f>'2.0 Input│Historic Capex'!E49</f>
        <v>Yes</v>
      </c>
      <c r="D47" s="7" t="str">
        <f>'2.0 Input│Historic Capex'!C49</f>
        <v>City Gates &amp; Field Regs</v>
      </c>
      <c r="E47" s="23" t="str">
        <f>IF('2.0 Input│Historic Capex'!D49='3.2 Input│Other'!$A$54,'3.2 Input│Other'!$A$54,IF('2.0 Input│Historic Capex'!D49='3.2 Input│Other'!$A$56,'3.2 Input│Other'!$A$56,'3.2 Input│Other'!$A$55))</f>
        <v>Replacement</v>
      </c>
      <c r="F47" s="33">
        <f>IF($C47="Yes",'2.0 Input│Historic Capex'!M49*'3.2 Input│Other'!F$27*'3.2 Input│Other'!F$28,0)</f>
        <v>437826.13</v>
      </c>
      <c r="G47" s="33">
        <f>IF($C47="Yes",'2.0 Input│Historic Capex'!N49*'3.2 Input│Other'!G$28,0)</f>
        <v>3842744.3195231208</v>
      </c>
      <c r="H47" s="33">
        <f>IF($C47="Yes",'2.0 Input│Historic Capex'!O49*'3.2 Input│Other'!H$28,0)</f>
        <v>1550917.5726174302</v>
      </c>
      <c r="I47" s="33">
        <f>IF($C47="Yes",'2.0 Input│Historic Capex'!P49*'3.2 Input│Other'!I$28,0)</f>
        <v>0</v>
      </c>
      <c r="J47" s="33">
        <f>IF($C47="Yes",'2.0 Input│Historic Capex'!Q49*'3.2 Input│Other'!J$28,0)</f>
        <v>0</v>
      </c>
      <c r="K47" s="33">
        <f>IF($C47="Yes",'2.0 Input│Historic Capex'!R49*'3.2 Input│Other'!K$28,0)</f>
        <v>0</v>
      </c>
      <c r="L47" s="33">
        <f t="shared" si="0"/>
        <v>5393661.8921405505</v>
      </c>
    </row>
    <row r="48" spans="1:12" x14ac:dyDescent="0.25">
      <c r="A48" s="33">
        <f>'2.0 Input│Historic Capex'!A50</f>
        <v>36</v>
      </c>
      <c r="B48" s="23" t="str">
        <f>'2.0 Input│Historic Capex'!B50</f>
        <v>Valve -  Pipeline LNG plant Isolation Valve Actuator Replacement</v>
      </c>
      <c r="C48" s="7" t="str">
        <f>'2.0 Input│Historic Capex'!E50</f>
        <v>Yes</v>
      </c>
      <c r="D48" s="7" t="str">
        <f>'2.0 Input│Historic Capex'!C50</f>
        <v>City Gates &amp; Field Regs</v>
      </c>
      <c r="E48" s="23" t="str">
        <f>IF('2.0 Input│Historic Capex'!D50='3.2 Input│Other'!$A$54,'3.2 Input│Other'!$A$54,IF('2.0 Input│Historic Capex'!D50='3.2 Input│Other'!$A$56,'3.2 Input│Other'!$A$56,'3.2 Input│Other'!$A$55))</f>
        <v>Replacement</v>
      </c>
      <c r="F48" s="33">
        <f>IF($C48="Yes",'2.0 Input│Historic Capex'!M50*'3.2 Input│Other'!F$27*'3.2 Input│Other'!F$28,0)</f>
        <v>0</v>
      </c>
      <c r="G48" s="33">
        <f>IF($C48="Yes",'2.0 Input│Historic Capex'!N50*'3.2 Input│Other'!G$28,0)</f>
        <v>0</v>
      </c>
      <c r="H48" s="33">
        <f>IF($C48="Yes",'2.0 Input│Historic Capex'!O50*'3.2 Input│Other'!H$28,0)</f>
        <v>0</v>
      </c>
      <c r="I48" s="33">
        <f>IF($C48="Yes",'2.0 Input│Historic Capex'!P50*'3.2 Input│Other'!I$28,0)</f>
        <v>99485.877750239728</v>
      </c>
      <c r="J48" s="33">
        <f>IF($C48="Yes",'2.0 Input│Historic Capex'!Q50*'3.2 Input│Other'!J$28,0)</f>
        <v>0</v>
      </c>
      <c r="K48" s="33">
        <f>IF($C48="Yes",'2.0 Input│Historic Capex'!R50*'3.2 Input│Other'!K$28,0)</f>
        <v>0</v>
      </c>
      <c r="L48" s="33">
        <f t="shared" si="0"/>
        <v>99485.877750239728</v>
      </c>
    </row>
    <row r="49" spans="1:12" x14ac:dyDescent="0.25">
      <c r="A49" s="33">
        <f>'2.0 Input│Historic Capex'!A51</f>
        <v>37</v>
      </c>
      <c r="B49" s="23" t="str">
        <f>'2.0 Input│Historic Capex'!B51</f>
        <v>Valve -  Pipeline to LNG plant UV325 valve replacement and loading valve</v>
      </c>
      <c r="C49" s="7" t="str">
        <f>'2.0 Input│Historic Capex'!E51</f>
        <v>Yes</v>
      </c>
      <c r="D49" s="7" t="str">
        <f>'2.0 Input│Historic Capex'!C51</f>
        <v>City Gates &amp; Field Regs</v>
      </c>
      <c r="E49" s="23" t="str">
        <f>IF('2.0 Input│Historic Capex'!D51='3.2 Input│Other'!$A$54,'3.2 Input│Other'!$A$54,IF('2.0 Input│Historic Capex'!D51='3.2 Input│Other'!$A$56,'3.2 Input│Other'!$A$56,'3.2 Input│Other'!$A$55))</f>
        <v>Replacement</v>
      </c>
      <c r="F49" s="33">
        <f>IF($C49="Yes",'2.0 Input│Historic Capex'!M51*'3.2 Input│Other'!F$27*'3.2 Input│Other'!F$28,0)</f>
        <v>0</v>
      </c>
      <c r="G49" s="33">
        <f>IF($C49="Yes",'2.0 Input│Historic Capex'!N51*'3.2 Input│Other'!G$28,0)</f>
        <v>42242.809686274501</v>
      </c>
      <c r="H49" s="33">
        <f>IF($C49="Yes",'2.0 Input│Historic Capex'!O51*'3.2 Input│Other'!H$28,0)</f>
        <v>252332.8253863529</v>
      </c>
      <c r="I49" s="33">
        <f>IF($C49="Yes",'2.0 Input│Historic Capex'!P51*'3.2 Input│Other'!I$28,0)</f>
        <v>0</v>
      </c>
      <c r="J49" s="33">
        <f>IF($C49="Yes",'2.0 Input│Historic Capex'!Q51*'3.2 Input│Other'!J$28,0)</f>
        <v>0</v>
      </c>
      <c r="K49" s="33">
        <f>IF($C49="Yes",'2.0 Input│Historic Capex'!R51*'3.2 Input│Other'!K$28,0)</f>
        <v>0</v>
      </c>
      <c r="L49" s="33">
        <f t="shared" si="0"/>
        <v>294575.6350726274</v>
      </c>
    </row>
    <row r="50" spans="1:12" x14ac:dyDescent="0.25">
      <c r="A50" s="33">
        <f>'2.0 Input│Historic Capex'!A52</f>
        <v>38</v>
      </c>
      <c r="B50" s="23" t="str">
        <f>'2.0 Input│Historic Capex'!B52</f>
        <v>Valve - Corio CG Un-regulated Bypass Upgrade</v>
      </c>
      <c r="C50" s="7" t="str">
        <f>'2.0 Input│Historic Capex'!E52</f>
        <v>Yes</v>
      </c>
      <c r="D50" s="7" t="str">
        <f>'2.0 Input│Historic Capex'!C52</f>
        <v>City Gates &amp; Field Regs</v>
      </c>
      <c r="E50" s="23" t="str">
        <f>IF('2.0 Input│Historic Capex'!D52='3.2 Input│Other'!$A$54,'3.2 Input│Other'!$A$54,IF('2.0 Input│Historic Capex'!D52='3.2 Input│Other'!$A$56,'3.2 Input│Other'!$A$56,'3.2 Input│Other'!$A$55))</f>
        <v>Replacement</v>
      </c>
      <c r="F50" s="33">
        <f>IF($C50="Yes",'2.0 Input│Historic Capex'!M52*'3.2 Input│Other'!F$27*'3.2 Input│Other'!F$28,0)</f>
        <v>0</v>
      </c>
      <c r="G50" s="33">
        <f>IF($C50="Yes",'2.0 Input│Historic Capex'!N52*'3.2 Input│Other'!G$28,0)</f>
        <v>0</v>
      </c>
      <c r="H50" s="33">
        <f>IF($C50="Yes",'2.0 Input│Historic Capex'!O52*'3.2 Input│Other'!H$28,0)</f>
        <v>0</v>
      </c>
      <c r="I50" s="33">
        <f>IF($C50="Yes",'2.0 Input│Historic Capex'!P52*'3.2 Input│Other'!I$28,0)</f>
        <v>0</v>
      </c>
      <c r="J50" s="33">
        <f>IF($C50="Yes",'2.0 Input│Historic Capex'!Q52*'3.2 Input│Other'!J$28,0)</f>
        <v>136264.22047690561</v>
      </c>
      <c r="K50" s="33">
        <f>IF($C50="Yes",'2.0 Input│Historic Capex'!R52*'3.2 Input│Other'!K$28,0)</f>
        <v>0</v>
      </c>
      <c r="L50" s="33">
        <f t="shared" si="0"/>
        <v>136264.22047690561</v>
      </c>
    </row>
    <row r="51" spans="1:12" x14ac:dyDescent="0.25">
      <c r="A51" s="33">
        <f>'2.0 Input│Historic Capex'!A53</f>
        <v>39</v>
      </c>
      <c r="B51" s="23" t="str">
        <f>'2.0 Input│Historic Capex'!B53</f>
        <v>Valve - Tyers Branch Valve Actuator Replacement</v>
      </c>
      <c r="C51" s="7" t="str">
        <f>'2.0 Input│Historic Capex'!E53</f>
        <v>Yes</v>
      </c>
      <c r="D51" s="7" t="str">
        <f>'2.0 Input│Historic Capex'!C53</f>
        <v>Pipelines</v>
      </c>
      <c r="E51" s="23" t="str">
        <f>IF('2.0 Input│Historic Capex'!D53='3.2 Input│Other'!$A$54,'3.2 Input│Other'!$A$54,IF('2.0 Input│Historic Capex'!D53='3.2 Input│Other'!$A$56,'3.2 Input│Other'!$A$56,'3.2 Input│Other'!$A$55))</f>
        <v>Replacement</v>
      </c>
      <c r="F51" s="33">
        <f>IF($C51="Yes",'2.0 Input│Historic Capex'!M53*'3.2 Input│Other'!F$27*'3.2 Input│Other'!F$28,0)</f>
        <v>0</v>
      </c>
      <c r="G51" s="33">
        <f>IF($C51="Yes",'2.0 Input│Historic Capex'!N53*'3.2 Input│Other'!G$28,0)</f>
        <v>0</v>
      </c>
      <c r="H51" s="33">
        <f>IF($C51="Yes",'2.0 Input│Historic Capex'!O53*'3.2 Input│Other'!H$28,0)</f>
        <v>210277.3544886274</v>
      </c>
      <c r="I51" s="33">
        <f>IF($C51="Yes",'2.0 Input│Historic Capex'!P53*'3.2 Input│Other'!I$28,0)</f>
        <v>0</v>
      </c>
      <c r="J51" s="33">
        <f>IF($C51="Yes",'2.0 Input│Historic Capex'!Q53*'3.2 Input│Other'!J$28,0)</f>
        <v>0</v>
      </c>
      <c r="K51" s="33">
        <f>IF($C51="Yes",'2.0 Input│Historic Capex'!R53*'3.2 Input│Other'!K$28,0)</f>
        <v>0</v>
      </c>
      <c r="L51" s="33">
        <f t="shared" si="0"/>
        <v>210277.3544886274</v>
      </c>
    </row>
    <row r="52" spans="1:12" x14ac:dyDescent="0.25">
      <c r="A52" s="33">
        <f>'2.0 Input│Historic Capex'!A54</f>
        <v>40</v>
      </c>
      <c r="B52" s="23" t="str">
        <f>'2.0 Input│Historic Capex'!B54</f>
        <v>Valve - UniBolt Phase 3 Replacement</v>
      </c>
      <c r="C52" s="7" t="str">
        <f>'2.0 Input│Historic Capex'!E54</f>
        <v>Yes</v>
      </c>
      <c r="D52" s="7" t="str">
        <f>'2.0 Input│Historic Capex'!C54</f>
        <v>City Gates &amp; Field Regs</v>
      </c>
      <c r="E52" s="23" t="str">
        <f>IF('2.0 Input│Historic Capex'!D54='3.2 Input│Other'!$A$54,'3.2 Input│Other'!$A$54,IF('2.0 Input│Historic Capex'!D54='3.2 Input│Other'!$A$56,'3.2 Input│Other'!$A$56,'3.2 Input│Other'!$A$55))</f>
        <v>Replacement</v>
      </c>
      <c r="F52" s="33">
        <f>IF($C52="Yes",'2.0 Input│Historic Capex'!M54*'3.2 Input│Other'!F$27*'3.2 Input│Other'!F$28,0)</f>
        <v>110012.58</v>
      </c>
      <c r="G52" s="33">
        <f>IF($C52="Yes",'2.0 Input│Historic Capex'!N54*'3.2 Input│Other'!G$28,0)</f>
        <v>-113032.53317647058</v>
      </c>
      <c r="H52" s="33">
        <f>IF($C52="Yes",'2.0 Input│Historic Capex'!O54*'3.2 Input│Other'!H$28,0)</f>
        <v>0</v>
      </c>
      <c r="I52" s="33">
        <f>IF($C52="Yes",'2.0 Input│Historic Capex'!P54*'3.2 Input│Other'!I$28,0)</f>
        <v>134005.7620558186</v>
      </c>
      <c r="J52" s="33">
        <f>IF($C52="Yes",'2.0 Input│Historic Capex'!Q54*'3.2 Input│Other'!J$28,0)</f>
        <v>136318.94344859861</v>
      </c>
      <c r="K52" s="33">
        <f>IF($C52="Yes",'2.0 Input│Historic Capex'!R54*'3.2 Input│Other'!K$28,0)</f>
        <v>0</v>
      </c>
      <c r="L52" s="33">
        <f t="shared" si="0"/>
        <v>157292.17232794664</v>
      </c>
    </row>
    <row r="53" spans="1:12" x14ac:dyDescent="0.25">
      <c r="A53" s="33">
        <f>'2.0 Input│Historic Capex'!A55</f>
        <v>41</v>
      </c>
      <c r="B53" s="23" t="str">
        <f>'2.0 Input│Historic Capex'!B55</f>
        <v>Pig Trap  - Enclosure upgrade</v>
      </c>
      <c r="C53" s="7" t="str">
        <f>'2.0 Input│Historic Capex'!E55</f>
        <v>Yes</v>
      </c>
      <c r="D53" s="7" t="str">
        <f>'2.0 Input│Historic Capex'!C55</f>
        <v>City Gates &amp; Field Regs</v>
      </c>
      <c r="E53" s="23" t="str">
        <f>IF('2.0 Input│Historic Capex'!D55='3.2 Input│Other'!$A$54,'3.2 Input│Other'!$A$54,IF('2.0 Input│Historic Capex'!D55='3.2 Input│Other'!$A$56,'3.2 Input│Other'!$A$56,'3.2 Input│Other'!$A$55))</f>
        <v>Replacement</v>
      </c>
      <c r="F53" s="33">
        <f>IF($C53="Yes",'2.0 Input│Historic Capex'!M55*'3.2 Input│Other'!F$27*'3.2 Input│Other'!F$28,0)</f>
        <v>0</v>
      </c>
      <c r="G53" s="33">
        <f>IF($C53="Yes",'2.0 Input│Historic Capex'!N55*'3.2 Input│Other'!G$28,0)</f>
        <v>47394.371843137254</v>
      </c>
      <c r="H53" s="33">
        <f>IF($C53="Yes",'2.0 Input│Historic Capex'!O55*'3.2 Input│Other'!H$28,0)</f>
        <v>94624.809519882343</v>
      </c>
      <c r="I53" s="33">
        <f>IF($C53="Yes",'2.0 Input│Historic Capex'!P55*'3.2 Input│Other'!I$28,0)</f>
        <v>96484.148680189392</v>
      </c>
      <c r="J53" s="33">
        <f>IF($C53="Yes",'2.0 Input│Historic Capex'!Q55*'3.2 Input│Other'!J$28,0)</f>
        <v>98149.639282991004</v>
      </c>
      <c r="K53" s="33">
        <f>IF($C53="Yes",'2.0 Input│Historic Capex'!R55*'3.2 Input│Other'!K$28,0)</f>
        <v>100394.1596259662</v>
      </c>
      <c r="L53" s="33">
        <f t="shared" si="0"/>
        <v>437047.12895216618</v>
      </c>
    </row>
    <row r="54" spans="1:12" x14ac:dyDescent="0.25">
      <c r="A54" s="33">
        <f>'2.0 Input│Historic Capex'!A56</f>
        <v>42</v>
      </c>
      <c r="B54" s="23" t="str">
        <f>'2.0 Input│Historic Capex'!B56</f>
        <v>Pig Trap - Pipe Support Upgrade</v>
      </c>
      <c r="C54" s="7" t="str">
        <f>'2.0 Input│Historic Capex'!E56</f>
        <v>Yes</v>
      </c>
      <c r="D54" s="7" t="str">
        <f>'2.0 Input│Historic Capex'!C56</f>
        <v>City Gates &amp; Field Regs</v>
      </c>
      <c r="E54" s="23" t="str">
        <f>IF('2.0 Input│Historic Capex'!D56='3.2 Input│Other'!$A$54,'3.2 Input│Other'!$A$54,IF('2.0 Input│Historic Capex'!D56='3.2 Input│Other'!$A$56,'3.2 Input│Other'!$A$56,'3.2 Input│Other'!$A$55))</f>
        <v>Replacement</v>
      </c>
      <c r="F54" s="33">
        <f>IF($C54="Yes",'2.0 Input│Historic Capex'!M56*'3.2 Input│Other'!F$27*'3.2 Input│Other'!F$28,0)</f>
        <v>0</v>
      </c>
      <c r="G54" s="33">
        <f>IF($C54="Yes",'2.0 Input│Historic Capex'!N56*'3.2 Input│Other'!G$28,0)</f>
        <v>97879.68098039215</v>
      </c>
      <c r="H54" s="33">
        <f>IF($C54="Yes",'2.0 Input│Historic Capex'!O56*'3.2 Input│Other'!H$28,0)</f>
        <v>99881.743382098008</v>
      </c>
      <c r="I54" s="33">
        <f>IF($C54="Yes",'2.0 Input│Historic Capex'!P56*'3.2 Input│Other'!I$28,0)</f>
        <v>101844.37916242215</v>
      </c>
      <c r="J54" s="33">
        <f>IF($C54="Yes",'2.0 Input│Historic Capex'!Q56*'3.2 Input│Other'!J$28,0)</f>
        <v>103602.39702093494</v>
      </c>
      <c r="K54" s="33">
        <f>IF($C54="Yes",'2.0 Input│Historic Capex'!R56*'3.2 Input│Other'!K$28,0)</f>
        <v>22309.813250214709</v>
      </c>
      <c r="L54" s="33">
        <f t="shared" si="0"/>
        <v>425518.01379606203</v>
      </c>
    </row>
    <row r="55" spans="1:12" x14ac:dyDescent="0.25">
      <c r="A55" s="33">
        <f>'2.0 Input│Historic Capex'!A57</f>
        <v>43</v>
      </c>
      <c r="B55" s="23" t="str">
        <f>'2.0 Input│Historic Capex'!B57</f>
        <v>BCS Administration Building Distribution Board Upgrade</v>
      </c>
      <c r="C55" s="7" t="str">
        <f>'2.0 Input│Historic Capex'!E57</f>
        <v>Yes</v>
      </c>
      <c r="D55" s="7" t="str">
        <f>'2.0 Input│Historic Capex'!C57</f>
        <v>Compressors</v>
      </c>
      <c r="E55" s="23" t="str">
        <f>IF('2.0 Input│Historic Capex'!D57='3.2 Input│Other'!$A$54,'3.2 Input│Other'!$A$54,IF('2.0 Input│Historic Capex'!D57='3.2 Input│Other'!$A$56,'3.2 Input│Other'!$A$56,'3.2 Input│Other'!$A$55))</f>
        <v>Non-System</v>
      </c>
      <c r="F55" s="33">
        <f>IF($C55="Yes",'2.0 Input│Historic Capex'!M57*'3.2 Input│Other'!F$27*'3.2 Input│Other'!F$28,0)</f>
        <v>52</v>
      </c>
      <c r="G55" s="33">
        <f>IF($C55="Yes",'2.0 Input│Historic Capex'!N57*'3.2 Input│Other'!G$28,0)</f>
        <v>30853.171372549015</v>
      </c>
      <c r="H55" s="33">
        <f>IF($C55="Yes",'2.0 Input│Historic Capex'!O57*'3.2 Input│Other'!H$28,0)</f>
        <v>0</v>
      </c>
      <c r="I55" s="33">
        <f>IF($C55="Yes",'2.0 Input│Historic Capex'!P57*'3.2 Input│Other'!I$28,0)</f>
        <v>0</v>
      </c>
      <c r="J55" s="33">
        <f>IF($C55="Yes",'2.0 Input│Historic Capex'!Q57*'3.2 Input│Other'!J$28,0)</f>
        <v>0</v>
      </c>
      <c r="K55" s="33">
        <f>IF($C55="Yes",'2.0 Input│Historic Capex'!R57*'3.2 Input│Other'!K$28,0)</f>
        <v>0</v>
      </c>
      <c r="L55" s="33">
        <f t="shared" si="0"/>
        <v>30853.171372549015</v>
      </c>
    </row>
    <row r="56" spans="1:12" x14ac:dyDescent="0.25">
      <c r="A56" s="33">
        <f>'2.0 Input│Historic Capex'!A58</f>
        <v>44</v>
      </c>
      <c r="B56" s="23" t="str">
        <f>'2.0 Input│Historic Capex'!B58</f>
        <v>Equipment - Field Equipment</v>
      </c>
      <c r="C56" s="7" t="str">
        <f>'2.0 Input│Historic Capex'!E58</f>
        <v>Yes</v>
      </c>
      <c r="D56" s="7" t="str">
        <f>'2.0 Input│Historic Capex'!C58</f>
        <v>Other</v>
      </c>
      <c r="E56" s="23" t="str">
        <f>IF('2.0 Input│Historic Capex'!D58='3.2 Input│Other'!$A$54,'3.2 Input│Other'!$A$54,IF('2.0 Input│Historic Capex'!D58='3.2 Input│Other'!$A$56,'3.2 Input│Other'!$A$56,'3.2 Input│Other'!$A$55))</f>
        <v>Non-System</v>
      </c>
      <c r="F56" s="33">
        <f>IF($C56="Yes",'2.0 Input│Historic Capex'!M58*'3.2 Input│Other'!F$27*'3.2 Input│Other'!F$28,0)</f>
        <v>2490</v>
      </c>
      <c r="G56" s="33">
        <f>IF($C56="Yes",'2.0 Input│Historic Capex'!N58*'3.2 Input│Other'!G$28,0)</f>
        <v>48964.203921568624</v>
      </c>
      <c r="H56" s="33">
        <f>IF($C56="Yes",'2.0 Input│Historic Capex'!O58*'3.2 Input│Other'!H$28,0)</f>
        <v>52562.298319215675</v>
      </c>
      <c r="I56" s="33">
        <f>IF($C56="Yes",'2.0 Input│Historic Capex'!P58*'3.2 Input│Other'!I$28,0)</f>
        <v>53559.242197003907</v>
      </c>
      <c r="J56" s="33">
        <f>IF($C56="Yes",'2.0 Input│Historic Capex'!Q58*'3.2 Input│Other'!J$28,0)</f>
        <v>54461.909813407823</v>
      </c>
      <c r="K56" s="33">
        <f>IF($C56="Yes",'2.0 Input│Historic Capex'!R58*'3.2 Input│Other'!K$28,0)</f>
        <v>55655.108341763065</v>
      </c>
      <c r="L56" s="33">
        <f t="shared" si="0"/>
        <v>265202.7625929591</v>
      </c>
    </row>
    <row r="57" spans="1:12" x14ac:dyDescent="0.25">
      <c r="A57" s="33">
        <f>'2.0 Input│Historic Capex'!A59</f>
        <v>45</v>
      </c>
      <c r="B57" s="23" t="str">
        <f>'2.0 Input│Historic Capex'!B59</f>
        <v>Equipment - Gas Detectors</v>
      </c>
      <c r="C57" s="7" t="str">
        <f>'2.0 Input│Historic Capex'!E59</f>
        <v>Yes</v>
      </c>
      <c r="D57" s="7" t="str">
        <f>'2.0 Input│Historic Capex'!C59</f>
        <v>Other</v>
      </c>
      <c r="E57" s="23" t="str">
        <f>IF('2.0 Input│Historic Capex'!D59='3.2 Input│Other'!$A$54,'3.2 Input│Other'!$A$54,IF('2.0 Input│Historic Capex'!D59='3.2 Input│Other'!$A$56,'3.2 Input│Other'!$A$56,'3.2 Input│Other'!$A$55))</f>
        <v>Non-System</v>
      </c>
      <c r="F57" s="33">
        <f>IF($C57="Yes",'2.0 Input│Historic Capex'!M59*'3.2 Input│Other'!F$27*'3.2 Input│Other'!F$28,0)</f>
        <v>0</v>
      </c>
      <c r="G57" s="33">
        <f>IF($C57="Yes",'2.0 Input│Historic Capex'!N59*'3.2 Input│Other'!G$28,0)</f>
        <v>0</v>
      </c>
      <c r="H57" s="33">
        <f>IF($C57="Yes",'2.0 Input│Historic Capex'!O59*'3.2 Input│Other'!H$28,0)</f>
        <v>0</v>
      </c>
      <c r="I57" s="33">
        <f>IF($C57="Yes",'2.0 Input│Historic Capex'!P59*'3.2 Input│Other'!I$28,0)</f>
        <v>0</v>
      </c>
      <c r="J57" s="33">
        <f>IF($C57="Yes",'2.0 Input│Historic Capex'!Q59*'3.2 Input│Other'!J$28,0)</f>
        <v>0</v>
      </c>
      <c r="K57" s="33">
        <f>IF($C57="Yes",'2.0 Input│Historic Capex'!R59*'3.2 Input│Other'!K$28,0)</f>
        <v>111310.21668352613</v>
      </c>
      <c r="L57" s="33">
        <f t="shared" si="0"/>
        <v>111310.21668352613</v>
      </c>
    </row>
    <row r="58" spans="1:12" x14ac:dyDescent="0.25">
      <c r="A58" s="33">
        <f>'2.0 Input│Historic Capex'!A60</f>
        <v>46</v>
      </c>
      <c r="B58" s="23" t="str">
        <f>'2.0 Input│Historic Capex'!B60</f>
        <v>Equipment - IT Purchases</v>
      </c>
      <c r="C58" s="7" t="str">
        <f>'2.0 Input│Historic Capex'!E60</f>
        <v>Yes</v>
      </c>
      <c r="D58" s="7" t="str">
        <f>'2.0 Input│Historic Capex'!C60</f>
        <v>Other</v>
      </c>
      <c r="E58" s="23" t="str">
        <f>IF('2.0 Input│Historic Capex'!D60='3.2 Input│Other'!$A$54,'3.2 Input│Other'!$A$54,IF('2.0 Input│Historic Capex'!D60='3.2 Input│Other'!$A$56,'3.2 Input│Other'!$A$56,'3.2 Input│Other'!$A$55))</f>
        <v>Non-System</v>
      </c>
      <c r="F58" s="33">
        <f>IF($C58="Yes",'2.0 Input│Historic Capex'!M60*'3.2 Input│Other'!F$27*'3.2 Input│Other'!F$28,0)</f>
        <v>0</v>
      </c>
      <c r="G58" s="33">
        <f>IF($C58="Yes",'2.0 Input│Historic Capex'!N60*'3.2 Input│Other'!G$28,0)</f>
        <v>24241.363003921564</v>
      </c>
      <c r="H58" s="33">
        <f>IF($C58="Yes",'2.0 Input│Historic Capex'!O60*'3.2 Input│Other'!H$28,0)</f>
        <v>24730.561359190975</v>
      </c>
      <c r="I58" s="33">
        <f>IF($C58="Yes",'2.0 Input│Historic Capex'!P60*'3.2 Input│Other'!I$28,0)</f>
        <v>25199.623453690339</v>
      </c>
      <c r="J58" s="33">
        <f>IF($C58="Yes",'2.0 Input│Historic Capex'!Q60*'3.2 Input│Other'!J$28,0)</f>
        <v>25624.32856720838</v>
      </c>
      <c r="K58" s="33">
        <f>IF($C58="Yes",'2.0 Input│Historic Capex'!R60*'3.2 Input│Other'!K$28,0)</f>
        <v>26185.728474799522</v>
      </c>
      <c r="L58" s="33">
        <f t="shared" si="0"/>
        <v>125981.60485881078</v>
      </c>
    </row>
    <row r="59" spans="1:12" x14ac:dyDescent="0.25">
      <c r="A59" s="33">
        <f>'2.0 Input│Historic Capex'!A61</f>
        <v>47</v>
      </c>
      <c r="B59" s="23" t="str">
        <f>'2.0 Input│Historic Capex'!B61</f>
        <v>Equipment - Test</v>
      </c>
      <c r="C59" s="7" t="str">
        <f>'2.0 Input│Historic Capex'!E61</f>
        <v>Yes</v>
      </c>
      <c r="D59" s="7" t="str">
        <f>'2.0 Input│Historic Capex'!C61</f>
        <v>Other</v>
      </c>
      <c r="E59" s="23" t="str">
        <f>IF('2.0 Input│Historic Capex'!D61='3.2 Input│Other'!$A$54,'3.2 Input│Other'!$A$54,IF('2.0 Input│Historic Capex'!D61='3.2 Input│Other'!$A$56,'3.2 Input│Other'!$A$56,'3.2 Input│Other'!$A$55))</f>
        <v>Non-System</v>
      </c>
      <c r="F59" s="33">
        <f>IF($C59="Yes",'2.0 Input│Historic Capex'!M61*'3.2 Input│Other'!F$27*'3.2 Input│Other'!F$28,0)</f>
        <v>0</v>
      </c>
      <c r="G59" s="33">
        <f>IF($C59="Yes",'2.0 Input│Historic Capex'!N61*'3.2 Input│Other'!G$28,0)</f>
        <v>51522.556862745092</v>
      </c>
      <c r="H59" s="33">
        <f>IF($C59="Yes",'2.0 Input│Historic Capex'!O61*'3.2 Input│Other'!H$28,0)</f>
        <v>52562.298319215675</v>
      </c>
      <c r="I59" s="33">
        <f>IF($C59="Yes",'2.0 Input│Historic Capex'!P61*'3.2 Input│Other'!I$28,0)</f>
        <v>53559.242197003907</v>
      </c>
      <c r="J59" s="33">
        <f>IF($C59="Yes",'2.0 Input│Historic Capex'!Q61*'3.2 Input│Other'!J$28,0)</f>
        <v>54461.909813407823</v>
      </c>
      <c r="K59" s="33">
        <f>IF($C59="Yes",'2.0 Input│Historic Capex'!R61*'3.2 Input│Other'!K$28,0)</f>
        <v>55655.108341763065</v>
      </c>
      <c r="L59" s="33">
        <f t="shared" si="0"/>
        <v>267761.11553413561</v>
      </c>
    </row>
    <row r="60" spans="1:12" x14ac:dyDescent="0.25">
      <c r="A60" s="33">
        <f>'2.0 Input│Historic Capex'!A62</f>
        <v>48</v>
      </c>
      <c r="B60" s="23" t="str">
        <f>'2.0 Input│Historic Capex'!B62</f>
        <v>Equipment - Victorian low value pool purchases</v>
      </c>
      <c r="C60" s="7" t="str">
        <f>'2.0 Input│Historic Capex'!E62</f>
        <v>Yes</v>
      </c>
      <c r="D60" s="7" t="str">
        <f>'2.0 Input│Historic Capex'!C62</f>
        <v>Other</v>
      </c>
      <c r="E60" s="23" t="str">
        <f>IF('2.0 Input│Historic Capex'!D62='3.2 Input│Other'!$A$54,'3.2 Input│Other'!$A$54,IF('2.0 Input│Historic Capex'!D62='3.2 Input│Other'!$A$56,'3.2 Input│Other'!$A$56,'3.2 Input│Other'!$A$55))</f>
        <v>Non-System</v>
      </c>
      <c r="F60" s="33">
        <f>IF($C60="Yes",'2.0 Input│Historic Capex'!M62*'3.2 Input│Other'!F$27*'3.2 Input│Other'!F$28,0)</f>
        <v>136744.25</v>
      </c>
      <c r="G60" s="33">
        <f>IF($C60="Yes",'2.0 Input│Historic Capex'!N62*'3.2 Input│Other'!G$28,0)</f>
        <v>-130193.50235294117</v>
      </c>
      <c r="H60" s="33">
        <f>IF($C60="Yes",'2.0 Input│Historic Capex'!O62*'3.2 Input│Other'!H$28,0)</f>
        <v>10512.459663843136</v>
      </c>
      <c r="I60" s="33">
        <f>IF($C60="Yes",'2.0 Input│Historic Capex'!P62*'3.2 Input│Other'!I$28,0)</f>
        <v>10711.848439400781</v>
      </c>
      <c r="J60" s="33">
        <f>IF($C60="Yes",'2.0 Input│Historic Capex'!Q62*'3.2 Input│Other'!J$28,0)</f>
        <v>10892.381962681566</v>
      </c>
      <c r="K60" s="33">
        <f>IF($C60="Yes",'2.0 Input│Historic Capex'!R62*'3.2 Input│Other'!K$28,0)</f>
        <v>11131.021668352612</v>
      </c>
      <c r="L60" s="33">
        <f t="shared" si="0"/>
        <v>-86945.790618663072</v>
      </c>
    </row>
    <row r="61" spans="1:12" x14ac:dyDescent="0.25">
      <c r="A61" s="33">
        <f>'2.0 Input│Historic Capex'!A63</f>
        <v>49</v>
      </c>
      <c r="B61" s="23" t="str">
        <f>'2.0 Input│Historic Capex'!B63</f>
        <v>Dandenong 180 Greens Road Office Redevelopment</v>
      </c>
      <c r="C61" s="7" t="str">
        <f>'2.0 Input│Historic Capex'!E63</f>
        <v>Yes</v>
      </c>
      <c r="D61" s="7" t="str">
        <f>'2.0 Input│Historic Capex'!C63</f>
        <v>Buildings</v>
      </c>
      <c r="E61" s="23" t="str">
        <f>IF('2.0 Input│Historic Capex'!D63='3.2 Input│Other'!$A$54,'3.2 Input│Other'!$A$54,IF('2.0 Input│Historic Capex'!D63='3.2 Input│Other'!$A$56,'3.2 Input│Other'!$A$56,'3.2 Input│Other'!$A$55))</f>
        <v>Non-System</v>
      </c>
      <c r="F61" s="33">
        <f>IF($C61="Yes",'2.0 Input│Historic Capex'!M63*'3.2 Input│Other'!F$27*'3.2 Input│Other'!F$28,0)</f>
        <v>0</v>
      </c>
      <c r="G61" s="33">
        <f>IF($C61="Yes",'2.0 Input│Historic Capex'!N63*'3.2 Input│Other'!G$28,0)</f>
        <v>3953509.5375544666</v>
      </c>
      <c r="H61" s="33">
        <f>IF($C61="Yes",'2.0 Input│Historic Capex'!O63*'3.2 Input│Other'!H$28,0)</f>
        <v>5610999.6501238262</v>
      </c>
      <c r="I61" s="33">
        <f>IF($C61="Yes",'2.0 Input│Historic Capex'!P63*'3.2 Input│Other'!I$28,0)</f>
        <v>0</v>
      </c>
      <c r="J61" s="33">
        <f>IF($C61="Yes",'2.0 Input│Historic Capex'!Q63*'3.2 Input│Other'!J$28,0)</f>
        <v>0</v>
      </c>
      <c r="K61" s="33">
        <f>IF($C61="Yes",'2.0 Input│Historic Capex'!R63*'3.2 Input│Other'!K$28,0)</f>
        <v>0</v>
      </c>
      <c r="L61" s="33">
        <f t="shared" si="0"/>
        <v>9564509.1876782924</v>
      </c>
    </row>
    <row r="62" spans="1:12" x14ac:dyDescent="0.25">
      <c r="A62" s="33">
        <f>'2.0 Input│Historic Capex'!A64</f>
        <v>50</v>
      </c>
      <c r="B62" s="23" t="str">
        <f>'2.0 Input│Historic Capex'!B64</f>
        <v>Dandenong Asphalt Resurfacing</v>
      </c>
      <c r="C62" s="7" t="str">
        <f>'2.0 Input│Historic Capex'!E64</f>
        <v>Yes</v>
      </c>
      <c r="D62" s="7" t="str">
        <f>'2.0 Input│Historic Capex'!C64</f>
        <v>Other</v>
      </c>
      <c r="E62" s="23" t="str">
        <f>IF('2.0 Input│Historic Capex'!D64='3.2 Input│Other'!$A$54,'3.2 Input│Other'!$A$54,IF('2.0 Input│Historic Capex'!D64='3.2 Input│Other'!$A$56,'3.2 Input│Other'!$A$56,'3.2 Input│Other'!$A$55))</f>
        <v>Non-System</v>
      </c>
      <c r="F62" s="33">
        <f>IF($C62="Yes",'2.0 Input│Historic Capex'!M64*'3.2 Input│Other'!F$27*'3.2 Input│Other'!F$28,0)</f>
        <v>0</v>
      </c>
      <c r="G62" s="33">
        <f>IF($C62="Yes",'2.0 Input│Historic Capex'!N64*'3.2 Input│Other'!G$28,0)</f>
        <v>0</v>
      </c>
      <c r="H62" s="33">
        <f>IF($C62="Yes",'2.0 Input│Historic Capex'!O64*'3.2 Input│Other'!H$28,0)</f>
        <v>0</v>
      </c>
      <c r="I62" s="33">
        <f>IF($C62="Yes",'2.0 Input│Historic Capex'!P64*'3.2 Input│Other'!I$28,0)</f>
        <v>268011.52411163721</v>
      </c>
      <c r="J62" s="33">
        <f>IF($C62="Yes",'2.0 Input│Historic Capex'!Q64*'3.2 Input│Other'!J$28,0)</f>
        <v>0</v>
      </c>
      <c r="K62" s="33">
        <f>IF($C62="Yes",'2.0 Input│Historic Capex'!R64*'3.2 Input│Other'!K$28,0)</f>
        <v>0</v>
      </c>
      <c r="L62" s="33">
        <f t="shared" si="0"/>
        <v>268011.52411163721</v>
      </c>
    </row>
    <row r="63" spans="1:12" x14ac:dyDescent="0.25">
      <c r="A63" s="33">
        <f>'2.0 Input│Historic Capex'!A65</f>
        <v>51</v>
      </c>
      <c r="B63" s="23" t="str">
        <f>'2.0 Input│Historic Capex'!B65</f>
        <v>Dandenong Complex asbestos removal</v>
      </c>
      <c r="C63" s="7" t="str">
        <f>'2.0 Input│Historic Capex'!E65</f>
        <v>Yes</v>
      </c>
      <c r="D63" s="7" t="str">
        <f>'2.0 Input│Historic Capex'!C65</f>
        <v>Buildings</v>
      </c>
      <c r="E63" s="23" t="str">
        <f>IF('2.0 Input│Historic Capex'!D65='3.2 Input│Other'!$A$54,'3.2 Input│Other'!$A$54,IF('2.0 Input│Historic Capex'!D65='3.2 Input│Other'!$A$56,'3.2 Input│Other'!$A$56,'3.2 Input│Other'!$A$55))</f>
        <v>Non-System</v>
      </c>
      <c r="F63" s="33">
        <f>IF($C63="Yes",'2.0 Input│Historic Capex'!M65*'3.2 Input│Other'!F$27*'3.2 Input│Other'!F$28,0)</f>
        <v>0</v>
      </c>
      <c r="G63" s="33">
        <f>IF($C63="Yes",'2.0 Input│Historic Capex'!N65*'3.2 Input│Other'!G$28,0)</f>
        <v>77273.432352941163</v>
      </c>
      <c r="H63" s="33">
        <f>IF($C63="Yes",'2.0 Input│Historic Capex'!O65*'3.2 Input│Other'!H$28,0)</f>
        <v>78854.007933235291</v>
      </c>
      <c r="I63" s="33">
        <f>IF($C63="Yes",'2.0 Input│Historic Capex'!P65*'3.2 Input│Other'!I$28,0)</f>
        <v>32161.382893396461</v>
      </c>
      <c r="J63" s="33">
        <f>IF($C63="Yes",'2.0 Input│Historic Capex'!Q65*'3.2 Input│Other'!J$28,0)</f>
        <v>32716.546427663667</v>
      </c>
      <c r="K63" s="33">
        <f>IF($C63="Yes",'2.0 Input│Historic Capex'!R65*'3.2 Input│Other'!K$28,0)</f>
        <v>33464.719875322065</v>
      </c>
      <c r="L63" s="33">
        <f t="shared" si="0"/>
        <v>254470.08948255866</v>
      </c>
    </row>
    <row r="64" spans="1:12" x14ac:dyDescent="0.25">
      <c r="A64" s="33">
        <f>'2.0 Input│Historic Capex'!A66</f>
        <v>52</v>
      </c>
      <c r="B64" s="23" t="str">
        <f>'2.0 Input│Historic Capex'!B66</f>
        <v>Dandenong external surface repainting</v>
      </c>
      <c r="C64" s="7" t="str">
        <f>'2.0 Input│Historic Capex'!E66</f>
        <v>Yes</v>
      </c>
      <c r="D64" s="7" t="str">
        <f>'2.0 Input│Historic Capex'!C66</f>
        <v>Buildings</v>
      </c>
      <c r="E64" s="23" t="str">
        <f>IF('2.0 Input│Historic Capex'!D66='3.2 Input│Other'!$A$54,'3.2 Input│Other'!$A$54,IF('2.0 Input│Historic Capex'!D66='3.2 Input│Other'!$A$56,'3.2 Input│Other'!$A$56,'3.2 Input│Other'!$A$55))</f>
        <v>Non-System</v>
      </c>
      <c r="F64" s="33">
        <f>IF($C64="Yes",'2.0 Input│Historic Capex'!M66*'3.2 Input│Other'!F$27*'3.2 Input│Other'!F$28,0)</f>
        <v>0</v>
      </c>
      <c r="G64" s="33">
        <f>IF($C64="Yes",'2.0 Input│Historic Capex'!N66*'3.2 Input│Other'!G$28,0)</f>
        <v>0</v>
      </c>
      <c r="H64" s="33">
        <f>IF($C64="Yes",'2.0 Input│Historic Capex'!O66*'3.2 Input│Other'!H$28,0)</f>
        <v>105148.06431490195</v>
      </c>
      <c r="I64" s="33">
        <f>IF($C64="Yes",'2.0 Input│Historic Capex'!P66*'3.2 Input│Other'!I$28,0)</f>
        <v>0</v>
      </c>
      <c r="J64" s="33">
        <f>IF($C64="Yes",'2.0 Input│Historic Capex'!Q66*'3.2 Input│Other'!J$28,0)</f>
        <v>0</v>
      </c>
      <c r="K64" s="33">
        <f>IF($C64="Yes",'2.0 Input│Historic Capex'!R66*'3.2 Input│Other'!K$28,0)</f>
        <v>0</v>
      </c>
      <c r="L64" s="33">
        <f t="shared" si="0"/>
        <v>105148.06431490195</v>
      </c>
    </row>
    <row r="65" spans="1:12" x14ac:dyDescent="0.25">
      <c r="A65" s="33">
        <f>'2.0 Input│Historic Capex'!A67</f>
        <v>53</v>
      </c>
      <c r="B65" s="23" t="str">
        <f>'2.0 Input│Historic Capex'!B67</f>
        <v>Dandenong Office Purchases</v>
      </c>
      <c r="C65" s="7" t="str">
        <f>'2.0 Input│Historic Capex'!E67</f>
        <v>Yes</v>
      </c>
      <c r="D65" s="7" t="str">
        <f>'2.0 Input│Historic Capex'!C67</f>
        <v>Other</v>
      </c>
      <c r="E65" s="23" t="str">
        <f>IF('2.0 Input│Historic Capex'!D67='3.2 Input│Other'!$A$54,'3.2 Input│Other'!$A$54,IF('2.0 Input│Historic Capex'!D67='3.2 Input│Other'!$A$56,'3.2 Input│Other'!$A$56,'3.2 Input│Other'!$A$55))</f>
        <v>Non-System</v>
      </c>
      <c r="F65" s="33">
        <f>IF($C65="Yes",'2.0 Input│Historic Capex'!M67*'3.2 Input│Other'!F$27*'3.2 Input│Other'!F$28,0)</f>
        <v>65477</v>
      </c>
      <c r="G65" s="33">
        <f>IF($C65="Yes",'2.0 Input│Historic Capex'!N67*'3.2 Input│Other'!G$28,0)</f>
        <v>-18791.681835294119</v>
      </c>
      <c r="H65" s="33">
        <f>IF($C65="Yes",'2.0 Input│Historic Capex'!O67*'3.2 Input│Other'!H$28,0)</f>
        <v>49461.12271838195</v>
      </c>
      <c r="I65" s="33">
        <f>IF($C65="Yes",'2.0 Input│Historic Capex'!P67*'3.2 Input│Other'!I$28,0)</f>
        <v>50399.246907380679</v>
      </c>
      <c r="J65" s="33">
        <f>IF($C65="Yes",'2.0 Input│Historic Capex'!Q67*'3.2 Input│Other'!J$28,0)</f>
        <v>51248.657134416761</v>
      </c>
      <c r="K65" s="33">
        <f>IF($C65="Yes",'2.0 Input│Historic Capex'!R67*'3.2 Input│Other'!K$28,0)</f>
        <v>52371.456949599044</v>
      </c>
      <c r="L65" s="33">
        <f t="shared" si="0"/>
        <v>184688.80187448428</v>
      </c>
    </row>
    <row r="66" spans="1:12" x14ac:dyDescent="0.25">
      <c r="A66" s="33">
        <f>'2.0 Input│Historic Capex'!A68</f>
        <v>54</v>
      </c>
      <c r="B66" s="23" t="str">
        <f>'2.0 Input│Historic Capex'!B68</f>
        <v>Dandenong Site - Storage shed</v>
      </c>
      <c r="C66" s="7" t="str">
        <f>'2.0 Input│Historic Capex'!E68</f>
        <v>Yes</v>
      </c>
      <c r="D66" s="7" t="str">
        <f>'2.0 Input│Historic Capex'!C68</f>
        <v>Buildings</v>
      </c>
      <c r="E66" s="23" t="str">
        <f>IF('2.0 Input│Historic Capex'!D68='3.2 Input│Other'!$A$54,'3.2 Input│Other'!$A$54,IF('2.0 Input│Historic Capex'!D68='3.2 Input│Other'!$A$56,'3.2 Input│Other'!$A$56,'3.2 Input│Other'!$A$55))</f>
        <v>Non-System</v>
      </c>
      <c r="F66" s="33">
        <f>IF($C66="Yes",'2.0 Input│Historic Capex'!M68*'3.2 Input│Other'!F$27*'3.2 Input│Other'!F$28,0)</f>
        <v>7775</v>
      </c>
      <c r="G66" s="33">
        <f>IF($C66="Yes",'2.0 Input│Historic Capex'!N68*'3.2 Input│Other'!G$28,0)</f>
        <v>454531.98431372544</v>
      </c>
      <c r="H66" s="33">
        <f>IF($C66="Yes",'2.0 Input│Historic Capex'!O68*'3.2 Input│Other'!H$28,0)</f>
        <v>0</v>
      </c>
      <c r="I66" s="33">
        <f>IF($C66="Yes",'2.0 Input│Historic Capex'!P68*'3.2 Input│Other'!I$28,0)</f>
        <v>0</v>
      </c>
      <c r="J66" s="33">
        <f>IF($C66="Yes",'2.0 Input│Historic Capex'!Q68*'3.2 Input│Other'!J$28,0)</f>
        <v>0</v>
      </c>
      <c r="K66" s="33">
        <f>IF($C66="Yes",'2.0 Input│Historic Capex'!R68*'3.2 Input│Other'!K$28,0)</f>
        <v>0</v>
      </c>
      <c r="L66" s="33">
        <f t="shared" si="0"/>
        <v>454531.98431372544</v>
      </c>
    </row>
    <row r="67" spans="1:12" x14ac:dyDescent="0.25">
      <c r="A67" s="33">
        <f>'2.0 Input│Historic Capex'!A69</f>
        <v>55</v>
      </c>
      <c r="B67" s="23" t="str">
        <f>'2.0 Input│Historic Capex'!B69</f>
        <v>Pigging - Tracking and locating tools</v>
      </c>
      <c r="C67" s="7" t="str">
        <f>'2.0 Input│Historic Capex'!E69</f>
        <v>Yes</v>
      </c>
      <c r="D67" s="7" t="str">
        <f>'2.0 Input│Historic Capex'!C69</f>
        <v>Other</v>
      </c>
      <c r="E67" s="23" t="str">
        <f>IF('2.0 Input│Historic Capex'!D69='3.2 Input│Other'!$A$54,'3.2 Input│Other'!$A$54,IF('2.0 Input│Historic Capex'!D69='3.2 Input│Other'!$A$56,'3.2 Input│Other'!$A$56,'3.2 Input│Other'!$A$55))</f>
        <v>Non-System</v>
      </c>
      <c r="F67" s="33">
        <f>IF($C67="Yes",'2.0 Input│Historic Capex'!M69*'3.2 Input│Other'!F$27*'3.2 Input│Other'!F$28,0)</f>
        <v>0</v>
      </c>
      <c r="G67" s="33">
        <f>IF($C67="Yes",'2.0 Input│Historic Capex'!N69*'3.2 Input│Other'!G$28,0)</f>
        <v>0</v>
      </c>
      <c r="H67" s="33">
        <f>IF($C67="Yes",'2.0 Input│Historic Capex'!O69*'3.2 Input│Other'!H$28,0)</f>
        <v>21029.61286298039</v>
      </c>
      <c r="I67" s="33">
        <f>IF($C67="Yes",'2.0 Input│Historic Capex'!P69*'3.2 Input│Other'!I$28,0)</f>
        <v>0</v>
      </c>
      <c r="J67" s="33">
        <f>IF($C67="Yes",'2.0 Input│Historic Capex'!Q69*'3.2 Input│Other'!J$28,0)</f>
        <v>0</v>
      </c>
      <c r="K67" s="33">
        <f>IF($C67="Yes",'2.0 Input│Historic Capex'!R69*'3.2 Input│Other'!K$28,0)</f>
        <v>0</v>
      </c>
      <c r="L67" s="33">
        <f t="shared" si="0"/>
        <v>21029.61286298039</v>
      </c>
    </row>
    <row r="68" spans="1:12" x14ac:dyDescent="0.25">
      <c r="A68" s="33">
        <f>'2.0 Input│Historic Capex'!A70</f>
        <v>56</v>
      </c>
      <c r="B68" s="23" t="str">
        <f>'2.0 Input│Historic Capex'!B70</f>
        <v>Pigging - Two portable liquid collectors for pigging</v>
      </c>
      <c r="C68" s="7" t="str">
        <f>'2.0 Input│Historic Capex'!E70</f>
        <v>Yes</v>
      </c>
      <c r="D68" s="7" t="str">
        <f>'2.0 Input│Historic Capex'!C70</f>
        <v>Other</v>
      </c>
      <c r="E68" s="23" t="str">
        <f>IF('2.0 Input│Historic Capex'!D70='3.2 Input│Other'!$A$54,'3.2 Input│Other'!$A$54,IF('2.0 Input│Historic Capex'!D70='3.2 Input│Other'!$A$56,'3.2 Input│Other'!$A$56,'3.2 Input│Other'!$A$55))</f>
        <v>Non-System</v>
      </c>
      <c r="F68" s="33">
        <f>IF($C68="Yes",'2.0 Input│Historic Capex'!M70*'3.2 Input│Other'!F$27*'3.2 Input│Other'!F$28,0)</f>
        <v>0</v>
      </c>
      <c r="G68" s="33">
        <f>IF($C68="Yes",'2.0 Input│Historic Capex'!N70*'3.2 Input│Other'!G$28,0)</f>
        <v>0</v>
      </c>
      <c r="H68" s="33">
        <f>IF($C68="Yes",'2.0 Input│Historic Capex'!O70*'3.2 Input│Other'!H$28,0)</f>
        <v>0</v>
      </c>
      <c r="I68" s="33">
        <f>IF($C68="Yes",'2.0 Input│Historic Capex'!P70*'3.2 Input│Other'!I$28,0)</f>
        <v>0</v>
      </c>
      <c r="J68" s="33">
        <f>IF($C68="Yes",'2.0 Input│Historic Capex'!Q70*'3.2 Input│Other'!J$28,0)</f>
        <v>254302.51782665934</v>
      </c>
      <c r="K68" s="33">
        <f>IF($C68="Yes",'2.0 Input│Historic Capex'!R70*'3.2 Input│Other'!K$28,0)</f>
        <v>0</v>
      </c>
      <c r="L68" s="33">
        <f t="shared" si="0"/>
        <v>254302.51782665934</v>
      </c>
    </row>
    <row r="69" spans="1:12" x14ac:dyDescent="0.25">
      <c r="A69" s="33">
        <f>'2.0 Input│Historic Capex'!A71</f>
        <v>57</v>
      </c>
      <c r="B69" s="23" t="str">
        <f>'2.0 Input│Historic Capex'!B71</f>
        <v>Pigging -Two portable dust collectors for pigging</v>
      </c>
      <c r="C69" s="7" t="str">
        <f>'2.0 Input│Historic Capex'!E71</f>
        <v>Yes</v>
      </c>
      <c r="D69" s="7" t="str">
        <f>'2.0 Input│Historic Capex'!C71</f>
        <v>Other</v>
      </c>
      <c r="E69" s="23" t="str">
        <f>IF('2.0 Input│Historic Capex'!D71='3.2 Input│Other'!$A$54,'3.2 Input│Other'!$A$54,IF('2.0 Input│Historic Capex'!D71='3.2 Input│Other'!$A$56,'3.2 Input│Other'!$A$56,'3.2 Input│Other'!$A$55))</f>
        <v>Non-System</v>
      </c>
      <c r="F69" s="33">
        <f>IF($C69="Yes",'2.0 Input│Historic Capex'!M71*'3.2 Input│Other'!F$27*'3.2 Input│Other'!F$28,0)</f>
        <v>0</v>
      </c>
      <c r="G69" s="33">
        <f>IF($C69="Yes",'2.0 Input│Historic Capex'!N71*'3.2 Input│Other'!G$28,0)</f>
        <v>0</v>
      </c>
      <c r="H69" s="33">
        <f>IF($C69="Yes",'2.0 Input│Historic Capex'!O71*'3.2 Input│Other'!H$28,0)</f>
        <v>0</v>
      </c>
      <c r="I69" s="33">
        <f>IF($C69="Yes",'2.0 Input│Historic Capex'!P71*'3.2 Input│Other'!I$28,0)</f>
        <v>249586.06863803821</v>
      </c>
      <c r="J69" s="33">
        <f>IF($C69="Yes",'2.0 Input│Historic Capex'!Q71*'3.2 Input│Other'!J$28,0)</f>
        <v>0</v>
      </c>
      <c r="K69" s="33">
        <f>IF($C69="Yes",'2.0 Input│Historic Capex'!R71*'3.2 Input│Other'!K$28,0)</f>
        <v>0</v>
      </c>
      <c r="L69" s="33">
        <f t="shared" si="0"/>
        <v>249586.06863803821</v>
      </c>
    </row>
    <row r="70" spans="1:12" x14ac:dyDescent="0.25">
      <c r="A70" s="33">
        <f>'2.0 Input│Historic Capex'!A72</f>
        <v>58</v>
      </c>
      <c r="B70" s="23" t="str">
        <f>'2.0 Input│Historic Capex'!B72</f>
        <v>Control Room - Additonal OE monitor</v>
      </c>
      <c r="C70" s="7" t="str">
        <f>'2.0 Input│Historic Capex'!E72</f>
        <v>Yes</v>
      </c>
      <c r="D70" s="7" t="str">
        <f>'2.0 Input│Historic Capex'!C72</f>
        <v>Other</v>
      </c>
      <c r="E70" s="23" t="str">
        <f>IF('2.0 Input│Historic Capex'!D72='3.2 Input│Other'!$A$54,'3.2 Input│Other'!$A$54,IF('2.0 Input│Historic Capex'!D72='3.2 Input│Other'!$A$56,'3.2 Input│Other'!$A$56,'3.2 Input│Other'!$A$55))</f>
        <v>Non-System</v>
      </c>
      <c r="F70" s="33">
        <f>IF($C70="Yes",'2.0 Input│Historic Capex'!M72*'3.2 Input│Other'!F$27*'3.2 Input│Other'!F$28,0)</f>
        <v>0</v>
      </c>
      <c r="G70" s="33">
        <f>IF($C70="Yes",'2.0 Input│Historic Capex'!N72*'3.2 Input│Other'!G$28,0)</f>
        <v>10302.199607843137</v>
      </c>
      <c r="H70" s="33">
        <f>IF($C70="Yes",'2.0 Input│Historic Capex'!O72*'3.2 Input│Other'!H$28,0)</f>
        <v>0</v>
      </c>
      <c r="I70" s="33">
        <f>IF($C70="Yes",'2.0 Input│Historic Capex'!P72*'3.2 Input│Other'!I$28,0)</f>
        <v>0</v>
      </c>
      <c r="J70" s="33">
        <f>IF($C70="Yes",'2.0 Input│Historic Capex'!Q72*'3.2 Input│Other'!J$28,0)</f>
        <v>0</v>
      </c>
      <c r="K70" s="33">
        <f>IF($C70="Yes",'2.0 Input│Historic Capex'!R72*'3.2 Input│Other'!K$28,0)</f>
        <v>0</v>
      </c>
      <c r="L70" s="33">
        <f t="shared" si="0"/>
        <v>10302.199607843137</v>
      </c>
    </row>
    <row r="71" spans="1:12" x14ac:dyDescent="0.25">
      <c r="A71" s="33">
        <f>'2.0 Input│Historic Capex'!A73</f>
        <v>59</v>
      </c>
      <c r="B71" s="23" t="str">
        <f>'2.0 Input│Historic Capex'!B73</f>
        <v>SCADA - Comms upgrade to IP network-VTS only</v>
      </c>
      <c r="C71" s="7" t="str">
        <f>'2.0 Input│Historic Capex'!E73</f>
        <v>Yes</v>
      </c>
      <c r="D71" s="7" t="str">
        <f>'2.0 Input│Historic Capex'!C73</f>
        <v>Other</v>
      </c>
      <c r="E71" s="23" t="str">
        <f>IF('2.0 Input│Historic Capex'!D73='3.2 Input│Other'!$A$54,'3.2 Input│Other'!$A$54,IF('2.0 Input│Historic Capex'!D73='3.2 Input│Other'!$A$56,'3.2 Input│Other'!$A$56,'3.2 Input│Other'!$A$55))</f>
        <v>Non-System</v>
      </c>
      <c r="F71" s="33">
        <f>IF($C71="Yes",'2.0 Input│Historic Capex'!M73*'3.2 Input│Other'!F$27*'3.2 Input│Other'!F$28,0)</f>
        <v>0</v>
      </c>
      <c r="G71" s="33">
        <f>IF($C71="Yes",'2.0 Input│Historic Capex'!N73*'3.2 Input│Other'!G$28,0)</f>
        <v>0</v>
      </c>
      <c r="H71" s="33">
        <f>IF($C71="Yes",'2.0 Input│Historic Capex'!O73*'3.2 Input│Other'!H$28,0)</f>
        <v>0</v>
      </c>
      <c r="I71" s="33">
        <f>IF($C71="Yes",'2.0 Input│Historic Capex'!P73*'3.2 Input│Other'!I$28,0)</f>
        <v>0</v>
      </c>
      <c r="J71" s="33">
        <f>IF($C71="Yes",'2.0 Input│Historic Capex'!Q73*'3.2 Input│Other'!J$28,0)</f>
        <v>0</v>
      </c>
      <c r="K71" s="33">
        <f>IF($C71="Yes",'2.0 Input│Historic Capex'!R73*'3.2 Input│Other'!K$28,0)</f>
        <v>1994844.011715194</v>
      </c>
      <c r="L71" s="33">
        <f t="shared" si="0"/>
        <v>1994844.011715194</v>
      </c>
    </row>
    <row r="72" spans="1:12" x14ac:dyDescent="0.25">
      <c r="A72" s="33">
        <f>'2.0 Input│Historic Capex'!A74</f>
        <v>60</v>
      </c>
      <c r="B72" s="23" t="str">
        <f>'2.0 Input│Historic Capex'!B74</f>
        <v>SCADA - IT security</v>
      </c>
      <c r="C72" s="7" t="str">
        <f>'2.0 Input│Historic Capex'!E74</f>
        <v>Yes</v>
      </c>
      <c r="D72" s="7" t="str">
        <f>'2.0 Input│Historic Capex'!C74</f>
        <v>Other</v>
      </c>
      <c r="E72" s="23" t="str">
        <f>IF('2.0 Input│Historic Capex'!D74='3.2 Input│Other'!$A$54,'3.2 Input│Other'!$A$54,IF('2.0 Input│Historic Capex'!D74='3.2 Input│Other'!$A$56,'3.2 Input│Other'!$A$56,'3.2 Input│Other'!$A$55))</f>
        <v>Non-System</v>
      </c>
      <c r="F72" s="33">
        <f>IF($C72="Yes",'2.0 Input│Historic Capex'!M74*'3.2 Input│Other'!F$27*'3.2 Input│Other'!F$28,0)</f>
        <v>0</v>
      </c>
      <c r="G72" s="33">
        <f>IF($C72="Yes",'2.0 Input│Historic Capex'!N74*'3.2 Input│Other'!G$28,0)</f>
        <v>96943.698309803905</v>
      </c>
      <c r="H72" s="33">
        <f>IF($C72="Yes",'2.0 Input│Historic Capex'!O74*'3.2 Input│Other'!H$28,0)</f>
        <v>0</v>
      </c>
      <c r="I72" s="33">
        <f>IF($C72="Yes",'2.0 Input│Historic Capex'!P74*'3.2 Input│Other'!I$28,0)</f>
        <v>0</v>
      </c>
      <c r="J72" s="33">
        <f>IF($C72="Yes",'2.0 Input│Historic Capex'!Q74*'3.2 Input│Other'!J$28,0)</f>
        <v>0</v>
      </c>
      <c r="K72" s="33">
        <f>IF($C72="Yes",'2.0 Input│Historic Capex'!R74*'3.2 Input│Other'!K$28,0)</f>
        <v>0</v>
      </c>
      <c r="L72" s="33">
        <f t="shared" si="0"/>
        <v>96943.698309803905</v>
      </c>
    </row>
    <row r="73" spans="1:12" x14ac:dyDescent="0.25">
      <c r="A73" s="33">
        <f>'2.0 Input│Historic Capex'!A75</f>
        <v>61</v>
      </c>
      <c r="B73" s="23" t="str">
        <f>'2.0 Input│Historic Capex'!B75</f>
        <v>SCADA - Remote maintenance and engineering workstations [Control Room, Gooding, Brooklyn CS&amp;CG, Wollert CS&amp;CG, Springhurst, Iona]</v>
      </c>
      <c r="C73" s="7" t="str">
        <f>'2.0 Input│Historic Capex'!E75</f>
        <v>Yes</v>
      </c>
      <c r="D73" s="7" t="str">
        <f>'2.0 Input│Historic Capex'!C75</f>
        <v>Other</v>
      </c>
      <c r="E73" s="23" t="str">
        <f>IF('2.0 Input│Historic Capex'!D75='3.2 Input│Other'!$A$54,'3.2 Input│Other'!$A$54,IF('2.0 Input│Historic Capex'!D75='3.2 Input│Other'!$A$56,'3.2 Input│Other'!$A$56,'3.2 Input│Other'!$A$55))</f>
        <v>Non-System</v>
      </c>
      <c r="F73" s="33">
        <f>IF($C73="Yes",'2.0 Input│Historic Capex'!M75*'3.2 Input│Other'!F$27*'3.2 Input│Other'!F$28,0)</f>
        <v>0</v>
      </c>
      <c r="G73" s="33">
        <f>IF($C73="Yes",'2.0 Input│Historic Capex'!N75*'3.2 Input│Other'!G$28,0)</f>
        <v>10302.199607843137</v>
      </c>
      <c r="H73" s="33">
        <f>IF($C73="Yes",'2.0 Input│Historic Capex'!O75*'3.2 Input│Other'!H$28,0)</f>
        <v>10514.806431490195</v>
      </c>
      <c r="I73" s="33">
        <f>IF($C73="Yes",'2.0 Input│Historic Capex'!P75*'3.2 Input│Other'!I$28,0)</f>
        <v>10726.202647841958</v>
      </c>
      <c r="J73" s="33">
        <f>IF($C73="Yes",'2.0 Input│Historic Capex'!Q75*'3.2 Input│Other'!J$28,0)</f>
        <v>10914.271151358771</v>
      </c>
      <c r="K73" s="33">
        <f>IF($C73="Yes",'2.0 Input│Historic Capex'!R75*'3.2 Input│Other'!K$28,0)</f>
        <v>11170.829929610516</v>
      </c>
      <c r="L73" s="33">
        <f t="shared" si="0"/>
        <v>53628.30976814458</v>
      </c>
    </row>
    <row r="74" spans="1:12" x14ac:dyDescent="0.25">
      <c r="A74" s="33">
        <f>'2.0 Input│Historic Capex'!A76</f>
        <v>62</v>
      </c>
      <c r="B74" s="23" t="str">
        <f>'2.0 Input│Historic Capex'!B76</f>
        <v>SCADA - RTU/ PLC/HMI Development and Test bench [PC, iFix, Control Logix, Bristol Designer Tools]</v>
      </c>
      <c r="C74" s="7" t="str">
        <f>'2.0 Input│Historic Capex'!E76</f>
        <v>Yes</v>
      </c>
      <c r="D74" s="7" t="str">
        <f>'2.0 Input│Historic Capex'!C76</f>
        <v>Other</v>
      </c>
      <c r="E74" s="23" t="str">
        <f>IF('2.0 Input│Historic Capex'!D76='3.2 Input│Other'!$A$54,'3.2 Input│Other'!$A$54,IF('2.0 Input│Historic Capex'!D76='3.2 Input│Other'!$A$56,'3.2 Input│Other'!$A$56,'3.2 Input│Other'!$A$55))</f>
        <v>Non-System</v>
      </c>
      <c r="F74" s="33">
        <f>IF($C74="Yes",'2.0 Input│Historic Capex'!M76*'3.2 Input│Other'!F$27*'3.2 Input│Other'!F$28,0)</f>
        <v>4139</v>
      </c>
      <c r="G74" s="33">
        <f>IF($C74="Yes",'2.0 Input│Historic Capex'!N76*'3.2 Input│Other'!G$28,0)</f>
        <v>24078.429313725486</v>
      </c>
      <c r="H74" s="33">
        <f>IF($C74="Yes",'2.0 Input│Historic Capex'!O76*'3.2 Input│Other'!H$28,0)</f>
        <v>0</v>
      </c>
      <c r="I74" s="33">
        <f>IF($C74="Yes",'2.0 Input│Historic Capex'!P76*'3.2 Input│Other'!I$28,0)</f>
        <v>0</v>
      </c>
      <c r="J74" s="33">
        <f>IF($C74="Yes",'2.0 Input│Historic Capex'!Q76*'3.2 Input│Other'!J$28,0)</f>
        <v>0</v>
      </c>
      <c r="K74" s="33">
        <f>IF($C74="Yes",'2.0 Input│Historic Capex'!R76*'3.2 Input│Other'!K$28,0)</f>
        <v>0</v>
      </c>
      <c r="L74" s="33">
        <f t="shared" si="0"/>
        <v>24078.429313725486</v>
      </c>
    </row>
    <row r="75" spans="1:12" x14ac:dyDescent="0.25">
      <c r="A75" s="33">
        <f>'2.0 Input│Historic Capex'!A77</f>
        <v>63</v>
      </c>
      <c r="B75" s="23" t="str">
        <f>'2.0 Input│Historic Capex'!B77</f>
        <v>SCADA System Upgrade</v>
      </c>
      <c r="C75" s="7" t="str">
        <f>'2.0 Input│Historic Capex'!E77</f>
        <v>Yes</v>
      </c>
      <c r="D75" s="7" t="str">
        <f>'2.0 Input│Historic Capex'!C77</f>
        <v>Other</v>
      </c>
      <c r="E75" s="23" t="str">
        <f>IF('2.0 Input│Historic Capex'!D77='3.2 Input│Other'!$A$54,'3.2 Input│Other'!$A$54,IF('2.0 Input│Historic Capex'!D77='3.2 Input│Other'!$A$56,'3.2 Input│Other'!$A$56,'3.2 Input│Other'!$A$55))</f>
        <v>Non-System</v>
      </c>
      <c r="F75" s="33">
        <f>IF($C75="Yes",'2.0 Input│Historic Capex'!M77*'3.2 Input│Other'!F$27*'3.2 Input│Other'!F$28,0)</f>
        <v>0</v>
      </c>
      <c r="G75" s="33">
        <f>IF($C75="Yes",'2.0 Input│Historic Capex'!N77*'3.2 Input│Other'!G$28,0)</f>
        <v>0</v>
      </c>
      <c r="H75" s="33">
        <f>IF($C75="Yes",'2.0 Input│Historic Capex'!O77*'3.2 Input│Other'!H$28,0)</f>
        <v>0</v>
      </c>
      <c r="I75" s="33">
        <f>IF($C75="Yes",'2.0 Input│Historic Capex'!P77*'3.2 Input│Other'!I$28,0)</f>
        <v>110330.40474676262</v>
      </c>
      <c r="J75" s="33">
        <f>IF($C75="Yes",'2.0 Input│Historic Capex'!Q77*'3.2 Input│Other'!J$28,0)</f>
        <v>1124629.9529648123</v>
      </c>
      <c r="K75" s="33">
        <f>IF($C75="Yes",'2.0 Input│Historic Capex'!R77*'3.2 Input│Other'!K$28,0)</f>
        <v>518601.86853365478</v>
      </c>
      <c r="L75" s="33">
        <f t="shared" si="0"/>
        <v>1753562.2262452298</v>
      </c>
    </row>
    <row r="76" spans="1:12" x14ac:dyDescent="0.25">
      <c r="A76" s="33">
        <f>'2.0 Input│Historic Capex'!A78</f>
        <v>64</v>
      </c>
      <c r="B76" s="23" t="str">
        <f>'2.0 Input│Historic Capex'!B78</f>
        <v>Dandenong Building exterior coatings</v>
      </c>
      <c r="C76" s="7" t="str">
        <f>'2.0 Input│Historic Capex'!E78</f>
        <v>Yes</v>
      </c>
      <c r="D76" s="7" t="str">
        <f>'2.0 Input│Historic Capex'!C78</f>
        <v>Buildings</v>
      </c>
      <c r="E76" s="23" t="str">
        <f>IF('2.0 Input│Historic Capex'!D78='3.2 Input│Other'!$A$54,'3.2 Input│Other'!$A$54,IF('2.0 Input│Historic Capex'!D78='3.2 Input│Other'!$A$56,'3.2 Input│Other'!$A$56,'3.2 Input│Other'!$A$55))</f>
        <v>Non-System</v>
      </c>
      <c r="F76" s="33">
        <f>IF($C76="Yes",'2.0 Input│Historic Capex'!M78*'3.2 Input│Other'!F$27*'3.2 Input│Other'!F$28,0)</f>
        <v>0</v>
      </c>
      <c r="G76" s="33">
        <f>IF($C76="Yes",'2.0 Input│Historic Capex'!N78*'3.2 Input│Other'!G$28,0)</f>
        <v>0</v>
      </c>
      <c r="H76" s="33">
        <f>IF($C76="Yes",'2.0 Input│Historic Capex'!O78*'3.2 Input│Other'!H$28,0)</f>
        <v>0</v>
      </c>
      <c r="I76" s="33">
        <f>IF($C76="Yes",'2.0 Input│Historic Capex'!P78*'3.2 Input│Other'!I$28,0)</f>
        <v>160049.06512754312</v>
      </c>
      <c r="J76" s="33">
        <f>IF($C76="Yes",'2.0 Input│Historic Capex'!Q78*'3.2 Input│Other'!J$28,0)</f>
        <v>162633.38489846783</v>
      </c>
      <c r="K76" s="33">
        <f>IF($C76="Yes",'2.0 Input│Historic Capex'!R78*'3.2 Input│Other'!K$28,0)</f>
        <v>0</v>
      </c>
      <c r="L76" s="33">
        <f t="shared" si="0"/>
        <v>322682.45002601098</v>
      </c>
    </row>
    <row r="77" spans="1:12" x14ac:dyDescent="0.25">
      <c r="A77" s="33">
        <f>'2.0 Input│Historic Capex'!A79</f>
        <v>65</v>
      </c>
      <c r="B77" s="23" t="str">
        <f>'2.0 Input│Historic Capex'!B79</f>
        <v>Dandenong site fire mains replacement</v>
      </c>
      <c r="C77" s="7" t="str">
        <f>'2.0 Input│Historic Capex'!E79</f>
        <v>Yes</v>
      </c>
      <c r="D77" s="7" t="str">
        <f>'2.0 Input│Historic Capex'!C79</f>
        <v>Buildings</v>
      </c>
      <c r="E77" s="23" t="str">
        <f>IF('2.0 Input│Historic Capex'!D79='3.2 Input│Other'!$A$54,'3.2 Input│Other'!$A$54,IF('2.0 Input│Historic Capex'!D79='3.2 Input│Other'!$A$56,'3.2 Input│Other'!$A$56,'3.2 Input│Other'!$A$55))</f>
        <v>Non-System</v>
      </c>
      <c r="F77" s="33">
        <f>IF($C77="Yes",'2.0 Input│Historic Capex'!M79*'3.2 Input│Other'!F$27*'3.2 Input│Other'!F$28,0)</f>
        <v>0</v>
      </c>
      <c r="G77" s="33">
        <f>IF($C77="Yes",'2.0 Input│Historic Capex'!N79*'3.2 Input│Other'!G$28,0)</f>
        <v>267677.18039215682</v>
      </c>
      <c r="H77" s="33">
        <f>IF($C77="Yes",'2.0 Input│Historic Capex'!O79*'3.2 Input│Other'!H$28,0)</f>
        <v>0</v>
      </c>
      <c r="I77" s="33">
        <f>IF($C77="Yes",'2.0 Input│Historic Capex'!P79*'3.2 Input│Other'!I$28,0)</f>
        <v>0</v>
      </c>
      <c r="J77" s="33">
        <f>IF($C77="Yes",'2.0 Input│Historic Capex'!Q79*'3.2 Input│Other'!J$28,0)</f>
        <v>0</v>
      </c>
      <c r="K77" s="33">
        <f>IF($C77="Yes",'2.0 Input│Historic Capex'!R79*'3.2 Input│Other'!K$28,0)</f>
        <v>0</v>
      </c>
      <c r="L77" s="33">
        <f t="shared" si="0"/>
        <v>267677.18039215682</v>
      </c>
    </row>
    <row r="78" spans="1:12" x14ac:dyDescent="0.25">
      <c r="A78" s="33">
        <f>'2.0 Input│Historic Capex'!A80</f>
        <v>66</v>
      </c>
      <c r="B78" s="23" t="str">
        <f>'2.0 Input│Historic Capex'!B80</f>
        <v>Brooklyn guttering</v>
      </c>
      <c r="C78" s="7" t="str">
        <f>'2.0 Input│Historic Capex'!E80</f>
        <v>Yes</v>
      </c>
      <c r="D78" s="7" t="str">
        <f>'2.0 Input│Historic Capex'!C80</f>
        <v>Buildings</v>
      </c>
      <c r="E78" s="23" t="str">
        <f>IF('2.0 Input│Historic Capex'!D80='3.2 Input│Other'!$A$54,'3.2 Input│Other'!$A$54,IF('2.0 Input│Historic Capex'!D80='3.2 Input│Other'!$A$56,'3.2 Input│Other'!$A$56,'3.2 Input│Other'!$A$55))</f>
        <v>Non-System</v>
      </c>
      <c r="F78" s="33">
        <f>IF($C78="Yes",'2.0 Input│Historic Capex'!M80*'3.2 Input│Other'!F$27*'3.2 Input│Other'!F$28,0)</f>
        <v>0</v>
      </c>
      <c r="G78" s="33">
        <f>IF($C78="Yes",'2.0 Input│Historic Capex'!N80*'3.2 Input│Other'!G$28,0)</f>
        <v>0</v>
      </c>
      <c r="H78" s="33">
        <f>IF($C78="Yes",'2.0 Input│Historic Capex'!O80*'3.2 Input│Other'!H$28,0)</f>
        <v>41813.308639215684</v>
      </c>
      <c r="I78" s="33">
        <f>IF($C78="Yes",'2.0 Input│Historic Capex'!P80*'3.2 Input│Other'!I$28,0)</f>
        <v>0</v>
      </c>
      <c r="J78" s="33">
        <f>IF($C78="Yes",'2.0 Input│Historic Capex'!Q80*'3.2 Input│Other'!J$28,0)</f>
        <v>0</v>
      </c>
      <c r="K78" s="33">
        <f>IF($C78="Yes",'2.0 Input│Historic Capex'!R80*'3.2 Input│Other'!K$28,0)</f>
        <v>0</v>
      </c>
      <c r="L78" s="33">
        <f t="shared" ref="L78:L137" si="1">SUM(G78:K78)</f>
        <v>41813.308639215684</v>
      </c>
    </row>
    <row r="79" spans="1:12" x14ac:dyDescent="0.25">
      <c r="A79" s="33">
        <f>'2.0 Input│Historic Capex'!A81</f>
        <v>67</v>
      </c>
      <c r="B79" s="23" t="str">
        <f>'2.0 Input│Historic Capex'!B81</f>
        <v>Wollert Control Room guttering</v>
      </c>
      <c r="C79" s="7" t="str">
        <f>'2.0 Input│Historic Capex'!E81</f>
        <v>Yes</v>
      </c>
      <c r="D79" s="7" t="str">
        <f>'2.0 Input│Historic Capex'!C81</f>
        <v>Buildings</v>
      </c>
      <c r="E79" s="23" t="str">
        <f>IF('2.0 Input│Historic Capex'!D81='3.2 Input│Other'!$A$54,'3.2 Input│Other'!$A$54,IF('2.0 Input│Historic Capex'!D81='3.2 Input│Other'!$A$56,'3.2 Input│Other'!$A$56,'3.2 Input│Other'!$A$55))</f>
        <v>Non-System</v>
      </c>
      <c r="F79" s="33">
        <f>IF($C79="Yes",'2.0 Input│Historic Capex'!M81*'3.2 Input│Other'!F$27*'3.2 Input│Other'!F$28,0)</f>
        <v>0</v>
      </c>
      <c r="G79" s="33">
        <f>IF($C79="Yes",'2.0 Input│Historic Capex'!N81*'3.2 Input│Other'!G$28,0)</f>
        <v>0</v>
      </c>
      <c r="H79" s="33">
        <f>IF($C79="Yes",'2.0 Input│Historic Capex'!O81*'3.2 Input│Other'!H$28,0)</f>
        <v>0</v>
      </c>
      <c r="I79" s="33">
        <f>IF($C79="Yes",'2.0 Input│Historic Capex'!P81*'3.2 Input│Other'!I$28,0)</f>
        <v>31925.415566499993</v>
      </c>
      <c r="J79" s="33">
        <f>IF($C79="Yes",'2.0 Input│Historic Capex'!Q81*'3.2 Input│Other'!J$28,0)</f>
        <v>0</v>
      </c>
      <c r="K79" s="33">
        <f>IF($C79="Yes",'2.0 Input│Historic Capex'!R81*'3.2 Input│Other'!K$28,0)</f>
        <v>0</v>
      </c>
      <c r="L79" s="33">
        <f t="shared" si="1"/>
        <v>31925.415566499993</v>
      </c>
    </row>
    <row r="80" spans="1:12" x14ac:dyDescent="0.25">
      <c r="A80" s="33">
        <f>'2.0 Input│Historic Capex'!A82</f>
        <v>68</v>
      </c>
      <c r="B80" s="23" t="str">
        <f>'2.0 Input│Historic Capex'!B82</f>
        <v>Corporate IT</v>
      </c>
      <c r="C80" s="7" t="str">
        <f>'2.0 Input│Historic Capex'!E82</f>
        <v>Yes</v>
      </c>
      <c r="D80" s="7" t="str">
        <f>'2.0 Input│Historic Capex'!C82</f>
        <v>Other</v>
      </c>
      <c r="E80" s="23" t="str">
        <f>IF('2.0 Input│Historic Capex'!D82='3.2 Input│Other'!$A$54,'3.2 Input│Other'!$A$54,IF('2.0 Input│Historic Capex'!D82='3.2 Input│Other'!$A$56,'3.2 Input│Other'!$A$56,'3.2 Input│Other'!$A$55))</f>
        <v>Non-System</v>
      </c>
      <c r="F80" s="33">
        <f>IF($C80="Yes",'2.0 Input│Historic Capex'!M82*'3.2 Input│Other'!F$27*'3.2 Input│Other'!F$28,0)</f>
        <v>1633804.1342199999</v>
      </c>
      <c r="G80" s="33">
        <f>IF($C80="Yes",'2.0 Input│Historic Capex'!N82*'3.2 Input│Other'!G$28,0)</f>
        <v>-1560120.7496691763</v>
      </c>
      <c r="H80" s="33">
        <f>IF($C80="Yes",'2.0 Input│Historic Capex'!O82*'3.2 Input│Other'!H$28,0)</f>
        <v>0</v>
      </c>
      <c r="I80" s="33">
        <f>IF($C80="Yes",'2.0 Input│Historic Capex'!P82*'3.2 Input│Other'!I$28,0)</f>
        <v>0</v>
      </c>
      <c r="J80" s="33">
        <f>IF($C80="Yes",'2.0 Input│Historic Capex'!Q82*'3.2 Input│Other'!J$28,0)</f>
        <v>0</v>
      </c>
      <c r="K80" s="33">
        <f>IF($C80="Yes",'2.0 Input│Historic Capex'!R82*'3.2 Input│Other'!K$28,0)</f>
        <v>0</v>
      </c>
      <c r="L80" s="33">
        <f t="shared" si="1"/>
        <v>-1560120.7496691763</v>
      </c>
    </row>
    <row r="81" spans="1:14" x14ac:dyDescent="0.25">
      <c r="A81" s="33">
        <f>'2.0 Input│Historic Capex'!A83</f>
        <v>69</v>
      </c>
      <c r="B81" s="23" t="str">
        <f>'2.0 Input│Historic Capex'!B83</f>
        <v>Liquid management - Brooklyn</v>
      </c>
      <c r="C81" s="7" t="str">
        <f>'2.0 Input│Historic Capex'!E83</f>
        <v>Yes</v>
      </c>
      <c r="D81" s="7" t="str">
        <f>'2.0 Input│Historic Capex'!C83</f>
        <v>City Gates &amp; Field Regs</v>
      </c>
      <c r="E81" s="23" t="str">
        <f>IF('2.0 Input│Historic Capex'!D83='3.2 Input│Other'!$A$54,'3.2 Input│Other'!$A$54,IF('2.0 Input│Historic Capex'!D83='3.2 Input│Other'!$A$56,'3.2 Input│Other'!$A$56,'3.2 Input│Other'!$A$55))</f>
        <v>Replacement</v>
      </c>
      <c r="F81" s="33">
        <f>IF($C81="Yes",'2.0 Input│Historic Capex'!M83*'3.2 Input│Other'!F$27*'3.2 Input│Other'!F$28,0)</f>
        <v>0</v>
      </c>
      <c r="G81" s="33">
        <f>IF($C81="Yes",'2.0 Input│Historic Capex'!N83*'3.2 Input│Other'!G$28,0)</f>
        <v>0</v>
      </c>
      <c r="H81" s="33">
        <f>IF($C81="Yes",'2.0 Input│Historic Capex'!O83*'3.2 Input│Other'!H$28,0)</f>
        <v>0</v>
      </c>
      <c r="I81" s="33">
        <f>IF($C81="Yes",'2.0 Input│Historic Capex'!P83*'3.2 Input│Other'!I$28,0)</f>
        <v>350640.00509302109</v>
      </c>
      <c r="J81" s="33">
        <f>IF($C81="Yes",'2.0 Input│Historic Capex'!Q83*'3.2 Input│Other'!J$28,0)</f>
        <v>0</v>
      </c>
      <c r="K81" s="33">
        <f>IF($C81="Yes",'2.0 Input│Historic Capex'!R83*'3.2 Input│Other'!K$28,0)</f>
        <v>0</v>
      </c>
      <c r="L81" s="33">
        <f t="shared" si="1"/>
        <v>350640.00509302109</v>
      </c>
    </row>
    <row r="82" spans="1:14" x14ac:dyDescent="0.25">
      <c r="A82" s="33">
        <f>'2.0 Input│Historic Capex'!A84</f>
        <v>70</v>
      </c>
      <c r="B82" s="23" t="str">
        <f>'2.0 Input│Historic Capex'!B84</f>
        <v>Liquid management - Gooding</v>
      </c>
      <c r="C82" s="7" t="str">
        <f>'2.0 Input│Historic Capex'!E84</f>
        <v>Yes</v>
      </c>
      <c r="D82" s="7" t="str">
        <f>'2.0 Input│Historic Capex'!C84</f>
        <v>City Gates &amp; Field Regs</v>
      </c>
      <c r="E82" s="23" t="str">
        <f>IF('2.0 Input│Historic Capex'!D84='3.2 Input│Other'!$A$54,'3.2 Input│Other'!$A$54,IF('2.0 Input│Historic Capex'!D84='3.2 Input│Other'!$A$56,'3.2 Input│Other'!$A$56,'3.2 Input│Other'!$A$55))</f>
        <v>Replacement</v>
      </c>
      <c r="F82" s="33">
        <f>IF($C82="Yes",'2.0 Input│Historic Capex'!M84*'3.2 Input│Other'!F$27*'3.2 Input│Other'!F$28,0)</f>
        <v>0</v>
      </c>
      <c r="G82" s="33">
        <f>IF($C82="Yes",'2.0 Input│Historic Capex'!N84*'3.2 Input│Other'!G$28,0)</f>
        <v>0</v>
      </c>
      <c r="H82" s="33">
        <f>IF($C82="Yes",'2.0 Input│Historic Capex'!O84*'3.2 Input│Other'!H$28,0)</f>
        <v>187410.17103466665</v>
      </c>
      <c r="I82" s="33">
        <f>IF($C82="Yes",'2.0 Input│Historic Capex'!P84*'3.2 Input│Other'!I$28,0)</f>
        <v>0</v>
      </c>
      <c r="J82" s="33">
        <f>IF($C82="Yes",'2.0 Input│Historic Capex'!Q84*'3.2 Input│Other'!J$28,0)</f>
        <v>0</v>
      </c>
      <c r="K82" s="33">
        <f>IF($C82="Yes",'2.0 Input│Historic Capex'!R84*'3.2 Input│Other'!K$28,0)</f>
        <v>0</v>
      </c>
      <c r="L82" s="33">
        <f t="shared" si="1"/>
        <v>187410.17103466665</v>
      </c>
    </row>
    <row r="83" spans="1:14" x14ac:dyDescent="0.25">
      <c r="A83" s="33">
        <f>'2.0 Input│Historic Capex'!A85</f>
        <v>71</v>
      </c>
      <c r="B83" s="23" t="str">
        <f>'2.0 Input│Historic Capex'!B85</f>
        <v>Liquid management - Longford</v>
      </c>
      <c r="C83" s="7" t="str">
        <f>'2.0 Input│Historic Capex'!E85</f>
        <v>Yes</v>
      </c>
      <c r="D83" s="7" t="str">
        <f>'2.0 Input│Historic Capex'!C85</f>
        <v>City Gates &amp; Field Regs</v>
      </c>
      <c r="E83" s="23" t="str">
        <f>IF('2.0 Input│Historic Capex'!D85='3.2 Input│Other'!$A$54,'3.2 Input│Other'!$A$54,IF('2.0 Input│Historic Capex'!D85='3.2 Input│Other'!$A$56,'3.2 Input│Other'!$A$56,'3.2 Input│Other'!$A$55))</f>
        <v>Replacement</v>
      </c>
      <c r="F83" s="33">
        <f>IF($C83="Yes",'2.0 Input│Historic Capex'!M85*'3.2 Input│Other'!F$27*'3.2 Input│Other'!F$28,0)</f>
        <v>151554.5</v>
      </c>
      <c r="G83" s="33">
        <f>IF($C83="Yes",'2.0 Input│Historic Capex'!N85*'3.2 Input│Other'!G$28,0)</f>
        <v>-27343.861176470589</v>
      </c>
      <c r="H83" s="33">
        <f>IF($C83="Yes",'2.0 Input│Historic Capex'!O85*'3.2 Input│Other'!H$28,0)</f>
        <v>0</v>
      </c>
      <c r="I83" s="33">
        <f>IF($C83="Yes",'2.0 Input│Historic Capex'!P85*'3.2 Input│Other'!I$28,0)</f>
        <v>0</v>
      </c>
      <c r="J83" s="33">
        <f>IF($C83="Yes",'2.0 Input│Historic Capex'!Q85*'3.2 Input│Other'!J$28,0)</f>
        <v>0</v>
      </c>
      <c r="K83" s="33">
        <f>IF($C83="Yes",'2.0 Input│Historic Capex'!R85*'3.2 Input│Other'!K$28,0)</f>
        <v>0</v>
      </c>
      <c r="L83" s="33">
        <f t="shared" si="1"/>
        <v>-27343.861176470589</v>
      </c>
    </row>
    <row r="84" spans="1:14" x14ac:dyDescent="0.25">
      <c r="A84" s="33">
        <f>'2.0 Input│Historic Capex'!A86</f>
        <v>72</v>
      </c>
      <c r="B84" s="23" t="str">
        <f>'2.0 Input│Historic Capex'!B86</f>
        <v>Liquid Management - Pakenham</v>
      </c>
      <c r="C84" s="7" t="str">
        <f>'2.0 Input│Historic Capex'!E86</f>
        <v>Yes</v>
      </c>
      <c r="D84" s="7" t="str">
        <f>'2.0 Input│Historic Capex'!C86</f>
        <v>City Gates &amp; Field Regs</v>
      </c>
      <c r="E84" s="23" t="str">
        <f>IF('2.0 Input│Historic Capex'!D86='3.2 Input│Other'!$A$54,'3.2 Input│Other'!$A$54,IF('2.0 Input│Historic Capex'!D86='3.2 Input│Other'!$A$56,'3.2 Input│Other'!$A$56,'3.2 Input│Other'!$A$55))</f>
        <v>Replacement</v>
      </c>
      <c r="F84" s="33">
        <f>IF($C84="Yes",'2.0 Input│Historic Capex'!M86*'3.2 Input│Other'!F$27*'3.2 Input│Other'!F$28,0)</f>
        <v>0</v>
      </c>
      <c r="G84" s="33">
        <f>IF($C84="Yes",'2.0 Input│Historic Capex'!N86*'3.2 Input│Other'!G$28,0)</f>
        <v>148611.52698039214</v>
      </c>
      <c r="H84" s="33">
        <f>IF($C84="Yes",'2.0 Input│Historic Capex'!O86*'3.2 Input│Other'!H$28,0)</f>
        <v>0</v>
      </c>
      <c r="I84" s="33">
        <f>IF($C84="Yes",'2.0 Input│Historic Capex'!P86*'3.2 Input│Other'!I$28,0)</f>
        <v>0</v>
      </c>
      <c r="J84" s="33">
        <f>IF($C84="Yes",'2.0 Input│Historic Capex'!Q86*'3.2 Input│Other'!J$28,0)</f>
        <v>0</v>
      </c>
      <c r="K84" s="33">
        <f>IF($C84="Yes",'2.0 Input│Historic Capex'!R86*'3.2 Input│Other'!K$28,0)</f>
        <v>0</v>
      </c>
      <c r="L84" s="33">
        <f t="shared" si="1"/>
        <v>148611.52698039214</v>
      </c>
    </row>
    <row r="85" spans="1:14" x14ac:dyDescent="0.25">
      <c r="A85" s="33">
        <f>'2.0 Input│Historic Capex'!A87</f>
        <v>73</v>
      </c>
      <c r="B85" s="23" t="str">
        <f>'2.0 Input│Historic Capex'!B87</f>
        <v>CP - Cathodic Protection Replacement</v>
      </c>
      <c r="C85" s="7" t="str">
        <f>'2.0 Input│Historic Capex'!E87</f>
        <v>Yes</v>
      </c>
      <c r="D85" s="7" t="str">
        <f>'2.0 Input│Historic Capex'!C87</f>
        <v>Pipelines</v>
      </c>
      <c r="E85" s="23" t="str">
        <f>IF('2.0 Input│Historic Capex'!D87='3.2 Input│Other'!$A$54,'3.2 Input│Other'!$A$54,IF('2.0 Input│Historic Capex'!D87='3.2 Input│Other'!$A$56,'3.2 Input│Other'!$A$56,'3.2 Input│Other'!$A$55))</f>
        <v>Replacement</v>
      </c>
      <c r="F85" s="33">
        <f>IF($C85="Yes",'2.0 Input│Historic Capex'!M87*'3.2 Input│Other'!F$27*'3.2 Input│Other'!F$28,0)</f>
        <v>88665</v>
      </c>
      <c r="G85" s="33">
        <f>IF($C85="Yes",'2.0 Input│Historic Capex'!N87*'3.2 Input│Other'!G$28,0)</f>
        <v>114678.94117647057</v>
      </c>
      <c r="H85" s="33">
        <f>IF($C85="Yes",'2.0 Input│Historic Capex'!O87*'3.2 Input│Other'!H$28,0)</f>
        <v>209646.91665411761</v>
      </c>
      <c r="I85" s="33">
        <f>IF($C85="Yes",'2.0 Input│Historic Capex'!P87*'3.2 Input│Other'!I$28,0)</f>
        <v>213469.54997628232</v>
      </c>
      <c r="J85" s="33">
        <f>IF($C85="Yes",'2.0 Input│Historic Capex'!Q87*'3.2 Input│Other'!J$28,0)</f>
        <v>216883.69922132933</v>
      </c>
      <c r="K85" s="33">
        <f>IF($C85="Yes",'2.0 Input│Historic Capex'!R87*'3.2 Input│Other'!K$28,0)</f>
        <v>221522.52741023491</v>
      </c>
      <c r="L85" s="33">
        <f t="shared" si="1"/>
        <v>976201.63443843473</v>
      </c>
    </row>
    <row r="86" spans="1:14" x14ac:dyDescent="0.25">
      <c r="A86" s="33">
        <f>'2.0 Input│Historic Capex'!A88</f>
        <v>74</v>
      </c>
      <c r="B86" s="23" t="str">
        <f>'2.0 Input│Historic Capex'!B88</f>
        <v>CP - Corrosion Protection Testing Equipment</v>
      </c>
      <c r="C86" s="7" t="str">
        <f>'2.0 Input│Historic Capex'!E88</f>
        <v>Yes</v>
      </c>
      <c r="D86" s="7" t="str">
        <f>'2.0 Input│Historic Capex'!C88</f>
        <v>Other</v>
      </c>
      <c r="E86" s="23" t="str">
        <f>IF('2.0 Input│Historic Capex'!D88='3.2 Input│Other'!$A$54,'3.2 Input│Other'!$A$54,IF('2.0 Input│Historic Capex'!D88='3.2 Input│Other'!$A$56,'3.2 Input│Other'!$A$56,'3.2 Input│Other'!$A$55))</f>
        <v>Replacement</v>
      </c>
      <c r="F86" s="33">
        <f>IF($C86="Yes",'2.0 Input│Historic Capex'!M88*'3.2 Input│Other'!F$27*'3.2 Input│Other'!F$28,0)</f>
        <v>0</v>
      </c>
      <c r="G86" s="33">
        <f>IF($C86="Yes",'2.0 Input│Historic Capex'!N88*'3.2 Input│Other'!G$28,0)</f>
        <v>10303.586666666666</v>
      </c>
      <c r="H86" s="33">
        <f>IF($C86="Yes",'2.0 Input│Historic Capex'!O88*'3.2 Input│Other'!H$28,0)</f>
        <v>10513.398370901959</v>
      </c>
      <c r="I86" s="33">
        <f>IF($C86="Yes",'2.0 Input│Historic Capex'!P88*'3.2 Input│Other'!I$28,0)</f>
        <v>10717.590122777252</v>
      </c>
      <c r="J86" s="33">
        <f>IF($C86="Yes",'2.0 Input│Historic Capex'!Q88*'3.2 Input│Other'!J$28,0)</f>
        <v>10901.137638152448</v>
      </c>
      <c r="K86" s="33">
        <f>IF($C86="Yes",'2.0 Input│Historic Capex'!R88*'3.2 Input│Other'!K$28,0)</f>
        <v>11146.944972855774</v>
      </c>
      <c r="L86" s="33">
        <f t="shared" si="1"/>
        <v>53582.657771354097</v>
      </c>
    </row>
    <row r="87" spans="1:14" x14ac:dyDescent="0.25">
      <c r="A87" s="33">
        <f>'2.0 Input│Historic Capex'!A89</f>
        <v>75</v>
      </c>
      <c r="B87" s="23" t="str">
        <f>'2.0 Input│Historic Capex'!B89</f>
        <v>Pig Trap - A Branch Valve on Pipeline 108 to Newport Install(124)</v>
      </c>
      <c r="C87" s="7" t="str">
        <f>'2.0 Input│Historic Capex'!E89</f>
        <v>Yes</v>
      </c>
      <c r="D87" s="7" t="str">
        <f>'2.0 Input│Historic Capex'!C89</f>
        <v>Pipelines</v>
      </c>
      <c r="E87" s="23" t="str">
        <f>IF('2.0 Input│Historic Capex'!D89='3.2 Input│Other'!$A$54,'3.2 Input│Other'!$A$54,IF('2.0 Input│Historic Capex'!D89='3.2 Input│Other'!$A$56,'3.2 Input│Other'!$A$56,'3.2 Input│Other'!$A$55))</f>
        <v>Replacement</v>
      </c>
      <c r="F87" s="33">
        <f>IF($C87="Yes",'2.0 Input│Historic Capex'!M89*'3.2 Input│Other'!F$27*'3.2 Input│Other'!F$28,0)</f>
        <v>0</v>
      </c>
      <c r="G87" s="33">
        <f>IF($C87="Yes",'2.0 Input│Historic Capex'!N89*'3.2 Input│Other'!G$28,0)</f>
        <v>0</v>
      </c>
      <c r="H87" s="33">
        <f>IF($C87="Yes",'2.0 Input│Historic Capex'!O89*'3.2 Input│Other'!H$28,0)</f>
        <v>0</v>
      </c>
      <c r="I87" s="33">
        <f>IF($C87="Yes",'2.0 Input│Historic Capex'!P89*'3.2 Input│Other'!I$28,0)</f>
        <v>0</v>
      </c>
      <c r="J87" s="33">
        <f>IF($C87="Yes",'2.0 Input│Historic Capex'!Q89*'3.2 Input│Other'!J$28,0)</f>
        <v>2744396.25302239</v>
      </c>
      <c r="K87" s="33">
        <f>IF($C87="Yes",'2.0 Input│Historic Capex'!R89*'3.2 Input│Other'!K$28,0)</f>
        <v>0</v>
      </c>
      <c r="L87" s="33">
        <f t="shared" si="1"/>
        <v>2744396.25302239</v>
      </c>
    </row>
    <row r="88" spans="1:14" x14ac:dyDescent="0.25">
      <c r="A88" s="33">
        <f>'2.0 Input│Historic Capex'!A90</f>
        <v>76</v>
      </c>
      <c r="B88" s="23" t="str">
        <f>'2.0 Input│Historic Capex'!B90</f>
        <v>Pig Trap - Dandenong to Princes Highway Pipeline Install (129)</v>
      </c>
      <c r="C88" s="7" t="str">
        <f>'2.0 Input│Historic Capex'!E90</f>
        <v>Yes</v>
      </c>
      <c r="D88" s="7" t="str">
        <f>'2.0 Input│Historic Capex'!C90</f>
        <v>City Gates &amp; Field Regs</v>
      </c>
      <c r="E88" s="23" t="str">
        <f>IF('2.0 Input│Historic Capex'!D90='3.2 Input│Other'!$A$54,'3.2 Input│Other'!$A$54,IF('2.0 Input│Historic Capex'!D90='3.2 Input│Other'!$A$56,'3.2 Input│Other'!$A$56,'3.2 Input│Other'!$A$55))</f>
        <v>Replacement</v>
      </c>
      <c r="F88" s="33">
        <f>IF($C88="Yes",'2.0 Input│Historic Capex'!M90*'3.2 Input│Other'!F$27*'3.2 Input│Other'!F$28,0)</f>
        <v>0</v>
      </c>
      <c r="G88" s="33">
        <f>IF($C88="Yes",'2.0 Input│Historic Capex'!N90*'3.2 Input│Other'!G$28,0)</f>
        <v>0</v>
      </c>
      <c r="H88" s="33">
        <f>IF($C88="Yes",'2.0 Input│Historic Capex'!O90*'3.2 Input│Other'!H$28,0)</f>
        <v>0</v>
      </c>
      <c r="I88" s="33">
        <f>IF($C88="Yes",'2.0 Input│Historic Capex'!P90*'3.2 Input│Other'!I$28,0)</f>
        <v>0</v>
      </c>
      <c r="J88" s="33">
        <f>IF($C88="Yes",'2.0 Input│Historic Capex'!Q90*'3.2 Input│Other'!J$28,0)</f>
        <v>0</v>
      </c>
      <c r="K88" s="33">
        <f>IF($C88="Yes",'2.0 Input│Historic Capex'!R90*'3.2 Input│Other'!K$28,0)</f>
        <v>673548.44086869224</v>
      </c>
      <c r="L88" s="33">
        <f t="shared" si="1"/>
        <v>673548.44086869224</v>
      </c>
    </row>
    <row r="89" spans="1:14" x14ac:dyDescent="0.25">
      <c r="A89" s="33">
        <f>'2.0 Input│Historic Capex'!A91</f>
        <v>77</v>
      </c>
      <c r="B89" s="23" t="str">
        <f>'2.0 Input│Historic Capex'!B91</f>
        <v>Pig Trap - Laverton North to Laverton North Pipeline Install (162)</v>
      </c>
      <c r="C89" s="7" t="str">
        <f>'2.0 Input│Historic Capex'!E91</f>
        <v>Yes</v>
      </c>
      <c r="D89" s="7" t="str">
        <f>'2.0 Input│Historic Capex'!C91</f>
        <v>City Gates &amp; Field Regs</v>
      </c>
      <c r="E89" s="23" t="str">
        <f>IF('2.0 Input│Historic Capex'!D91='3.2 Input│Other'!$A$54,'3.2 Input│Other'!$A$54,IF('2.0 Input│Historic Capex'!D91='3.2 Input│Other'!$A$56,'3.2 Input│Other'!$A$56,'3.2 Input│Other'!$A$55))</f>
        <v>Replacement</v>
      </c>
      <c r="F89" s="33">
        <f>IF($C89="Yes",'2.0 Input│Historic Capex'!M91*'3.2 Input│Other'!F$27*'3.2 Input│Other'!F$28,0)</f>
        <v>0</v>
      </c>
      <c r="G89" s="33">
        <f>IF($C89="Yes",'2.0 Input│Historic Capex'!N91*'3.2 Input│Other'!G$28,0)</f>
        <v>0</v>
      </c>
      <c r="H89" s="33">
        <f>IF($C89="Yes",'2.0 Input│Historic Capex'!O91*'3.2 Input│Other'!H$28,0)</f>
        <v>0</v>
      </c>
      <c r="I89" s="33">
        <f>IF($C89="Yes",'2.0 Input│Historic Capex'!P91*'3.2 Input│Other'!I$28,0)</f>
        <v>0</v>
      </c>
      <c r="J89" s="33">
        <f>IF($C89="Yes",'2.0 Input│Historic Capex'!Q91*'3.2 Input│Other'!J$28,0)</f>
        <v>999955.03502608195</v>
      </c>
      <c r="K89" s="33">
        <f>IF($C89="Yes",'2.0 Input│Historic Capex'!R91*'3.2 Input│Other'!K$28,0)</f>
        <v>0</v>
      </c>
      <c r="L89" s="33">
        <f t="shared" si="1"/>
        <v>999955.03502608195</v>
      </c>
    </row>
    <row r="90" spans="1:14" x14ac:dyDescent="0.25">
      <c r="A90" s="33">
        <f>'2.0 Input│Historic Capex'!A92</f>
        <v>78</v>
      </c>
      <c r="B90" s="23" t="str">
        <f>'2.0 Input│Historic Capex'!B92</f>
        <v>Pig Trap - Pakenham to Pakenham Pipeline Install (68)</v>
      </c>
      <c r="C90" s="7" t="str">
        <f>'2.0 Input│Historic Capex'!E92</f>
        <v>Yes</v>
      </c>
      <c r="D90" s="7" t="str">
        <f>'2.0 Input│Historic Capex'!C92</f>
        <v>City Gates &amp; Field Regs</v>
      </c>
      <c r="E90" s="23" t="str">
        <f>IF('2.0 Input│Historic Capex'!D92='3.2 Input│Other'!$A$54,'3.2 Input│Other'!$A$54,IF('2.0 Input│Historic Capex'!D92='3.2 Input│Other'!$A$56,'3.2 Input│Other'!$A$56,'3.2 Input│Other'!$A$55))</f>
        <v>Replacement</v>
      </c>
      <c r="F90" s="33">
        <f>IF($C90="Yes",'2.0 Input│Historic Capex'!M92*'3.2 Input│Other'!F$27*'3.2 Input│Other'!F$28,0)</f>
        <v>0</v>
      </c>
      <c r="G90" s="33">
        <f>IF($C90="Yes",'2.0 Input│Historic Capex'!N92*'3.2 Input│Other'!G$28,0)</f>
        <v>0</v>
      </c>
      <c r="H90" s="33">
        <f>IF($C90="Yes",'2.0 Input│Historic Capex'!O92*'3.2 Input│Other'!H$28,0)</f>
        <v>0</v>
      </c>
      <c r="I90" s="33">
        <f>IF($C90="Yes",'2.0 Input│Historic Capex'!P92*'3.2 Input│Other'!I$28,0)</f>
        <v>0</v>
      </c>
      <c r="J90" s="33">
        <f>IF($C90="Yes",'2.0 Input│Historic Capex'!Q92*'3.2 Input│Other'!J$28,0)</f>
        <v>1130521.5510994929</v>
      </c>
      <c r="K90" s="33">
        <f>IF($C90="Yes",'2.0 Input│Historic Capex'!R92*'3.2 Input│Other'!K$28,0)</f>
        <v>0</v>
      </c>
      <c r="L90" s="33">
        <f t="shared" si="1"/>
        <v>1130521.5510994929</v>
      </c>
    </row>
    <row r="91" spans="1:14" x14ac:dyDescent="0.25">
      <c r="A91" s="33">
        <f>'2.0 Input│Historic Capex'!A93</f>
        <v>79</v>
      </c>
      <c r="B91" s="23" t="str">
        <f>'2.0 Input│Historic Capex'!B93</f>
        <v>Pigging Program (T1 Dandenong - Morwell)</v>
      </c>
      <c r="C91" s="7" t="str">
        <f>'2.0 Input│Historic Capex'!E93</f>
        <v>Yes</v>
      </c>
      <c r="D91" s="7" t="str">
        <f>'2.0 Input│Historic Capex'!C93</f>
        <v>Other</v>
      </c>
      <c r="E91" s="23" t="str">
        <f>IF('2.0 Input│Historic Capex'!D93='3.2 Input│Other'!$A$54,'3.2 Input│Other'!$A$54,IF('2.0 Input│Historic Capex'!D93='3.2 Input│Other'!$A$56,'3.2 Input│Other'!$A$56,'3.2 Input│Other'!$A$55))</f>
        <v>Replacement</v>
      </c>
      <c r="F91" s="33">
        <f>IF($C91="Yes",'2.0 Input│Historic Capex'!M93*'3.2 Input│Other'!F$27*'3.2 Input│Other'!F$28,0)</f>
        <v>0</v>
      </c>
      <c r="G91" s="33">
        <f>IF($C91="Yes",'2.0 Input│Historic Capex'!N93*'3.2 Input│Other'!G$28,0)</f>
        <v>0</v>
      </c>
      <c r="H91" s="33">
        <f>IF($C91="Yes",'2.0 Input│Historic Capex'!O93*'3.2 Input│Other'!H$28,0)</f>
        <v>0</v>
      </c>
      <c r="I91" s="33">
        <f>IF($C91="Yes",'2.0 Input│Historic Capex'!P93*'3.2 Input│Other'!I$28,0)</f>
        <v>0</v>
      </c>
      <c r="J91" s="33">
        <f>IF($C91="Yes",'2.0 Input│Historic Capex'!Q93*'3.2 Input│Other'!J$28,0)</f>
        <v>0</v>
      </c>
      <c r="K91" s="33">
        <f>IF($C91="Yes",'2.0 Input│Historic Capex'!R93*'3.2 Input│Other'!K$28,0)</f>
        <v>598799.64151957328</v>
      </c>
      <c r="L91" s="33">
        <f t="shared" si="1"/>
        <v>598799.64151957328</v>
      </c>
    </row>
    <row r="92" spans="1:14" x14ac:dyDescent="0.25">
      <c r="A92" s="33">
        <f>'2.0 Input│Historic Capex'!A94</f>
        <v>80</v>
      </c>
      <c r="B92" s="23" t="str">
        <f>'2.0 Input│Historic Capex'!B94</f>
        <v>Pigging Program (T56 Brooklyn - Ballan)</v>
      </c>
      <c r="C92" s="7" t="str">
        <f>'2.0 Input│Historic Capex'!E94</f>
        <v>Yes</v>
      </c>
      <c r="D92" s="7" t="str">
        <f>'2.0 Input│Historic Capex'!C94</f>
        <v>Other</v>
      </c>
      <c r="E92" s="23" t="str">
        <f>IF('2.0 Input│Historic Capex'!D94='3.2 Input│Other'!$A$54,'3.2 Input│Other'!$A$54,IF('2.0 Input│Historic Capex'!D94='3.2 Input│Other'!$A$56,'3.2 Input│Other'!$A$56,'3.2 Input│Other'!$A$55))</f>
        <v>Replacement</v>
      </c>
      <c r="F92" s="33">
        <f>IF($C92="Yes",'2.0 Input│Historic Capex'!M94*'3.2 Input│Other'!F$27*'3.2 Input│Other'!F$28,0)</f>
        <v>0</v>
      </c>
      <c r="G92" s="33">
        <f>IF($C92="Yes",'2.0 Input│Historic Capex'!N94*'3.2 Input│Other'!G$28,0)</f>
        <v>0</v>
      </c>
      <c r="H92" s="33">
        <f>IF($C92="Yes",'2.0 Input│Historic Capex'!O94*'3.2 Input│Other'!H$28,0)</f>
        <v>0</v>
      </c>
      <c r="I92" s="33">
        <f>IF($C92="Yes",'2.0 Input│Historic Capex'!P94*'3.2 Input│Other'!I$28,0)</f>
        <v>0</v>
      </c>
      <c r="J92" s="33">
        <f>IF($C92="Yes",'2.0 Input│Historic Capex'!Q94*'3.2 Input│Other'!J$28,0)</f>
        <v>471646.93009993475</v>
      </c>
      <c r="K92" s="33">
        <f>IF($C92="Yes",'2.0 Input│Historic Capex'!R94*'3.2 Input│Other'!K$28,0)</f>
        <v>0</v>
      </c>
      <c r="L92" s="33">
        <f t="shared" si="1"/>
        <v>471646.93009993475</v>
      </c>
    </row>
    <row r="93" spans="1:14" x14ac:dyDescent="0.25">
      <c r="A93" s="33">
        <f>'2.0 Input│Historic Capex'!A95</f>
        <v>81</v>
      </c>
      <c r="B93" s="23" t="str">
        <f>'2.0 Input│Historic Capex'!B95</f>
        <v>Pigging Program (T59 Euro - Kyabram)</v>
      </c>
      <c r="C93" s="7" t="str">
        <f>'2.0 Input│Historic Capex'!E95</f>
        <v>Yes</v>
      </c>
      <c r="D93" s="7" t="str">
        <f>'2.0 Input│Historic Capex'!C95</f>
        <v>Other</v>
      </c>
      <c r="E93" s="23" t="str">
        <f>IF('2.0 Input│Historic Capex'!D95='3.2 Input│Other'!$A$54,'3.2 Input│Other'!$A$54,IF('2.0 Input│Historic Capex'!D95='3.2 Input│Other'!$A$56,'3.2 Input│Other'!$A$56,'3.2 Input│Other'!$A$55))</f>
        <v>Replacement</v>
      </c>
      <c r="F93" s="33">
        <f>IF($C93="Yes",'2.0 Input│Historic Capex'!M95*'3.2 Input│Other'!F$27*'3.2 Input│Other'!F$28,0)</f>
        <v>0</v>
      </c>
      <c r="G93" s="33">
        <f>IF($C93="Yes",'2.0 Input│Historic Capex'!N95*'3.2 Input│Other'!G$28,0)</f>
        <v>0</v>
      </c>
      <c r="H93" s="33">
        <f>IF($C93="Yes",'2.0 Input│Historic Capex'!O95*'3.2 Input│Other'!H$28,0)</f>
        <v>0</v>
      </c>
      <c r="I93" s="33">
        <f>IF($C93="Yes",'2.0 Input│Historic Capex'!P95*'3.2 Input│Other'!I$28,0)</f>
        <v>0</v>
      </c>
      <c r="J93" s="33">
        <f>IF($C93="Yes",'2.0 Input│Historic Capex'!Q95*'3.2 Input│Other'!J$28,0)</f>
        <v>437314.61614868831</v>
      </c>
      <c r="K93" s="33">
        <f>IF($C93="Yes",'2.0 Input│Historic Capex'!R95*'3.2 Input│Other'!K$28,0)</f>
        <v>0</v>
      </c>
      <c r="L93" s="33">
        <f t="shared" si="1"/>
        <v>437314.61614868831</v>
      </c>
    </row>
    <row r="94" spans="1:14" x14ac:dyDescent="0.25">
      <c r="A94" s="33">
        <f>'2.0 Input│Historic Capex'!A96</f>
        <v>82</v>
      </c>
      <c r="B94" s="23" t="str">
        <f>'2.0 Input│Historic Capex'!B96</f>
        <v>Pigging Program (T67 Guilford - Maryborough)</v>
      </c>
      <c r="C94" s="7" t="str">
        <f>'2.0 Input│Historic Capex'!E96</f>
        <v>Yes</v>
      </c>
      <c r="D94" s="7" t="str">
        <f>'2.0 Input│Historic Capex'!C96</f>
        <v>Other</v>
      </c>
      <c r="E94" s="23" t="str">
        <f>IF('2.0 Input│Historic Capex'!D96='3.2 Input│Other'!$A$54,'3.2 Input│Other'!$A$54,IF('2.0 Input│Historic Capex'!D96='3.2 Input│Other'!$A$56,'3.2 Input│Other'!$A$56,'3.2 Input│Other'!$A$55))</f>
        <v>Replacement</v>
      </c>
      <c r="F94" s="33">
        <f>IF($C94="Yes",'2.0 Input│Historic Capex'!M96*'3.2 Input│Other'!F$27*'3.2 Input│Other'!F$28,0)</f>
        <v>0</v>
      </c>
      <c r="G94" s="33">
        <f>IF($C94="Yes",'2.0 Input│Historic Capex'!N96*'3.2 Input│Other'!G$28,0)</f>
        <v>0</v>
      </c>
      <c r="H94" s="33">
        <f>IF($C94="Yes",'2.0 Input│Historic Capex'!O96*'3.2 Input│Other'!H$28,0)</f>
        <v>0</v>
      </c>
      <c r="I94" s="33">
        <f>IF($C94="Yes",'2.0 Input│Historic Capex'!P96*'3.2 Input│Other'!I$28,0)</f>
        <v>0</v>
      </c>
      <c r="J94" s="33">
        <f>IF($C94="Yes",'2.0 Input│Historic Capex'!Q96*'3.2 Input│Other'!J$28,0)</f>
        <v>0</v>
      </c>
      <c r="K94" s="33">
        <f>IF($C94="Yes",'2.0 Input│Historic Capex'!R96*'3.2 Input│Other'!K$28,0)</f>
        <v>245271.20700326044</v>
      </c>
      <c r="L94" s="33">
        <f t="shared" si="1"/>
        <v>245271.20700326044</v>
      </c>
    </row>
    <row r="95" spans="1:14" x14ac:dyDescent="0.25">
      <c r="A95" s="33">
        <f>'2.0 Input│Historic Capex'!A97</f>
        <v>83</v>
      </c>
      <c r="B95" s="23" t="str">
        <f>'2.0 Input│Historic Capex'!B97</f>
        <v>Pigging Program (T74 Keon Park - Wollert)</v>
      </c>
      <c r="C95" s="7" t="str">
        <f>'2.0 Input│Historic Capex'!E97</f>
        <v>Yes</v>
      </c>
      <c r="D95" s="7" t="str">
        <f>'2.0 Input│Historic Capex'!C97</f>
        <v>Other</v>
      </c>
      <c r="E95" s="23" t="str">
        <f>IF('2.0 Input│Historic Capex'!D97='3.2 Input│Other'!$A$54,'3.2 Input│Other'!$A$54,IF('2.0 Input│Historic Capex'!D97='3.2 Input│Other'!$A$56,'3.2 Input│Other'!$A$56,'3.2 Input│Other'!$A$55))</f>
        <v>Replacement</v>
      </c>
      <c r="F95" s="33">
        <f>IF($C95="Yes",'2.0 Input│Historic Capex'!M97*'3.2 Input│Other'!F$27*'3.2 Input│Other'!F$28,0)</f>
        <v>0</v>
      </c>
      <c r="G95" s="33">
        <f>IF($C95="Yes",'2.0 Input│Historic Capex'!N97*'3.2 Input│Other'!G$28,0)</f>
        <v>476668.00470588228</v>
      </c>
      <c r="H95" s="33">
        <f>IF($C95="Yes",'2.0 Input│Historic Capex'!O97*'3.2 Input│Other'!H$28,0)</f>
        <v>0</v>
      </c>
      <c r="I95" s="33">
        <f>IF($C95="Yes",'2.0 Input│Historic Capex'!P97*'3.2 Input│Other'!I$28,0)</f>
        <v>0</v>
      </c>
      <c r="J95" s="33">
        <f>IF($C95="Yes",'2.0 Input│Historic Capex'!Q97*'3.2 Input│Other'!J$28,0)</f>
        <v>0</v>
      </c>
      <c r="K95" s="33">
        <f>IF($C95="Yes",'2.0 Input│Historic Capex'!R97*'3.2 Input│Other'!K$28,0)</f>
        <v>0</v>
      </c>
      <c r="L95" s="33">
        <f t="shared" si="1"/>
        <v>476668.00470588228</v>
      </c>
    </row>
    <row r="96" spans="1:14" x14ac:dyDescent="0.25">
      <c r="A96" s="33">
        <f>'2.0 Input│Historic Capex'!A98</f>
        <v>84</v>
      </c>
      <c r="B96" s="23" t="str">
        <f>'2.0 Input│Historic Capex'!B98</f>
        <v>Pigging Program (T92 Iona - Brooklyn)</v>
      </c>
      <c r="C96" s="7" t="str">
        <f>'2.0 Input│Historic Capex'!E98</f>
        <v>Yes</v>
      </c>
      <c r="D96" s="7" t="str">
        <f>'2.0 Input│Historic Capex'!C98</f>
        <v>Other</v>
      </c>
      <c r="E96" s="23" t="str">
        <f>IF('2.0 Input│Historic Capex'!D98='3.2 Input│Other'!$A$54,'3.2 Input│Other'!$A$54,IF('2.0 Input│Historic Capex'!D98='3.2 Input│Other'!$A$56,'3.2 Input│Other'!$A$56,'3.2 Input│Other'!$A$55))</f>
        <v>Replacement</v>
      </c>
      <c r="F96" s="33">
        <f>IF($C96="Yes",'2.0 Input│Historic Capex'!M98*'3.2 Input│Other'!F$27*'3.2 Input│Other'!F$28,0)</f>
        <v>0</v>
      </c>
      <c r="G96" s="33">
        <f>IF($C96="Yes",'2.0 Input│Historic Capex'!N98*'3.2 Input│Other'!G$28,0)</f>
        <v>0</v>
      </c>
      <c r="H96" s="33">
        <f>IF($C96="Yes",'2.0 Input│Historic Capex'!O98*'3.2 Input│Other'!H$28,0)</f>
        <v>0</v>
      </c>
      <c r="I96" s="33">
        <f>IF($C96="Yes",'2.0 Input│Historic Capex'!P98*'3.2 Input│Other'!I$28,0)</f>
        <v>0</v>
      </c>
      <c r="J96" s="33">
        <f>IF($C96="Yes",'2.0 Input│Historic Capex'!Q98*'3.2 Input│Other'!J$28,0)</f>
        <v>634551.7272287329</v>
      </c>
      <c r="K96" s="33">
        <f>IF($C96="Yes",'2.0 Input│Historic Capex'!R98*'3.2 Input│Other'!K$28,0)</f>
        <v>0</v>
      </c>
      <c r="L96" s="33">
        <f t="shared" si="1"/>
        <v>634551.7272287329</v>
      </c>
      <c r="N96" s="62"/>
    </row>
    <row r="97" spans="1:14" x14ac:dyDescent="0.25">
      <c r="A97" s="33">
        <f>'2.0 Input│Historic Capex'!A99</f>
        <v>85</v>
      </c>
      <c r="B97" s="23" t="str">
        <f>'2.0 Input│Historic Capex'!B99</f>
        <v>Pig Trap - Princes Highway to Regent Street Pipeline Install(36)</v>
      </c>
      <c r="C97" s="7" t="str">
        <f>'2.0 Input│Historic Capex'!E99</f>
        <v>Yes</v>
      </c>
      <c r="D97" s="7" t="str">
        <f>'2.0 Input│Historic Capex'!C99</f>
        <v>City Gates &amp; Field Regs</v>
      </c>
      <c r="E97" s="23" t="str">
        <f>IF('2.0 Input│Historic Capex'!D99='3.2 Input│Other'!$A$54,'3.2 Input│Other'!$A$54,IF('2.0 Input│Historic Capex'!D99='3.2 Input│Other'!$A$56,'3.2 Input│Other'!$A$56,'3.2 Input│Other'!$A$55))</f>
        <v>Replacement</v>
      </c>
      <c r="F97" s="33">
        <f>IF($C97="Yes",'2.0 Input│Historic Capex'!M99*'3.2 Input│Other'!F$27*'3.2 Input│Other'!F$28,0)</f>
        <v>0</v>
      </c>
      <c r="G97" s="33">
        <f>IF($C97="Yes",'2.0 Input│Historic Capex'!N99*'3.2 Input│Other'!G$28,0)</f>
        <v>0</v>
      </c>
      <c r="H97" s="33">
        <f>IF($C97="Yes",'2.0 Input│Historic Capex'!O99*'3.2 Input│Other'!H$28,0)</f>
        <v>0</v>
      </c>
      <c r="I97" s="33">
        <f>IF($C97="Yes",'2.0 Input│Historic Capex'!P99*'3.2 Input│Other'!I$28,0)</f>
        <v>0</v>
      </c>
      <c r="J97" s="33">
        <f>IF($C97="Yes",'2.0 Input│Historic Capex'!Q99*'3.2 Input│Other'!J$28,0)</f>
        <v>0</v>
      </c>
      <c r="K97" s="33">
        <f>IF($C97="Yes",'2.0 Input│Historic Capex'!R99*'3.2 Input│Other'!K$28,0)</f>
        <v>1432829.7885131808</v>
      </c>
      <c r="L97" s="33">
        <f t="shared" si="1"/>
        <v>1432829.7885131808</v>
      </c>
      <c r="N97" s="62"/>
    </row>
    <row r="98" spans="1:14" x14ac:dyDescent="0.25">
      <c r="A98" s="33">
        <f>'2.0 Input│Historic Capex'!A100</f>
        <v>86</v>
      </c>
      <c r="B98" s="23" t="str">
        <f>'2.0 Input│Historic Capex'!B100</f>
        <v>Pig Trap - Somerton to Somerton Pipeline Install (238)</v>
      </c>
      <c r="C98" s="7" t="str">
        <f>'2.0 Input│Historic Capex'!E100</f>
        <v>Yes</v>
      </c>
      <c r="D98" s="7" t="str">
        <f>'2.0 Input│Historic Capex'!C100</f>
        <v>City Gates &amp; Field Regs</v>
      </c>
      <c r="E98" s="23" t="str">
        <f>IF('2.0 Input│Historic Capex'!D100='3.2 Input│Other'!$A$54,'3.2 Input│Other'!$A$54,IF('2.0 Input│Historic Capex'!D100='3.2 Input│Other'!$A$56,'3.2 Input│Other'!$A$56,'3.2 Input│Other'!$A$55))</f>
        <v>Replacement</v>
      </c>
      <c r="F98" s="33">
        <f>IF($C98="Yes",'2.0 Input│Historic Capex'!M100*'3.2 Input│Other'!F$27*'3.2 Input│Other'!F$28,0)</f>
        <v>0</v>
      </c>
      <c r="G98" s="33">
        <f>IF($C98="Yes",'2.0 Input│Historic Capex'!N100*'3.2 Input│Other'!G$28,0)</f>
        <v>0</v>
      </c>
      <c r="H98" s="33">
        <f>IF($C98="Yes",'2.0 Input│Historic Capex'!O100*'3.2 Input│Other'!H$28,0)</f>
        <v>0</v>
      </c>
      <c r="I98" s="33">
        <f>IF($C98="Yes",'2.0 Input│Historic Capex'!P100*'3.2 Input│Other'!I$28,0)</f>
        <v>1176940.57578448</v>
      </c>
      <c r="J98" s="33">
        <f>IF($C98="Yes",'2.0 Input│Historic Capex'!Q100*'3.2 Input│Other'!J$28,0)</f>
        <v>0</v>
      </c>
      <c r="K98" s="33">
        <f>IF($C98="Yes",'2.0 Input│Historic Capex'!R100*'3.2 Input│Other'!K$28,0)</f>
        <v>0</v>
      </c>
      <c r="L98" s="33">
        <f t="shared" si="1"/>
        <v>1176940.57578448</v>
      </c>
      <c r="N98" s="62"/>
    </row>
    <row r="99" spans="1:14" x14ac:dyDescent="0.25">
      <c r="A99" s="33">
        <f>'2.0 Input│Historic Capex'!A101</f>
        <v>87</v>
      </c>
      <c r="B99" s="23" t="str">
        <f>'2.0 Input│Historic Capex'!B101</f>
        <v>Pig Trap - Tyers to Maryvale Pipeline Install (67)</v>
      </c>
      <c r="C99" s="7" t="str">
        <f>'2.0 Input│Historic Capex'!E101</f>
        <v>Yes</v>
      </c>
      <c r="D99" s="7" t="str">
        <f>'2.0 Input│Historic Capex'!C101</f>
        <v>City Gates &amp; Field Regs</v>
      </c>
      <c r="E99" s="23" t="str">
        <f>IF('2.0 Input│Historic Capex'!D101='3.2 Input│Other'!$A$54,'3.2 Input│Other'!$A$54,IF('2.0 Input│Historic Capex'!D101='3.2 Input│Other'!$A$56,'3.2 Input│Other'!$A$56,'3.2 Input│Other'!$A$55))</f>
        <v>Replacement</v>
      </c>
      <c r="F99" s="33">
        <f>IF($C99="Yes",'2.0 Input│Historic Capex'!M101*'3.2 Input│Other'!F$27*'3.2 Input│Other'!F$28,0)</f>
        <v>0</v>
      </c>
      <c r="G99" s="33">
        <f>IF($C99="Yes",'2.0 Input│Historic Capex'!N101*'3.2 Input│Other'!G$28,0)</f>
        <v>0</v>
      </c>
      <c r="H99" s="33">
        <f>IF($C99="Yes",'2.0 Input│Historic Capex'!O101*'3.2 Input│Other'!H$28,0)</f>
        <v>0</v>
      </c>
      <c r="I99" s="33">
        <f>IF($C99="Yes",'2.0 Input│Historic Capex'!P101*'3.2 Input│Other'!I$28,0)</f>
        <v>0</v>
      </c>
      <c r="J99" s="33">
        <f>IF($C99="Yes",'2.0 Input│Historic Capex'!Q101*'3.2 Input│Other'!J$28,0)</f>
        <v>0</v>
      </c>
      <c r="K99" s="33">
        <f>IF($C99="Yes",'2.0 Input│Historic Capex'!R101*'3.2 Input│Other'!K$28,0)</f>
        <v>880611.14141907392</v>
      </c>
      <c r="L99" s="33">
        <f t="shared" si="1"/>
        <v>880611.14141907392</v>
      </c>
      <c r="N99" s="62"/>
    </row>
    <row r="100" spans="1:14" x14ac:dyDescent="0.25">
      <c r="A100" s="33">
        <f>'2.0 Input│Historic Capex'!A102</f>
        <v>88</v>
      </c>
      <c r="B100" s="23" t="str">
        <f>'2.0 Input│Historic Capex'!B102</f>
        <v>Exposed pipe coating refurbishment</v>
      </c>
      <c r="C100" s="7" t="str">
        <f>'2.0 Input│Historic Capex'!E102</f>
        <v>Yes</v>
      </c>
      <c r="D100" s="7" t="str">
        <f>'2.0 Input│Historic Capex'!C102</f>
        <v>Pipelines</v>
      </c>
      <c r="E100" s="23" t="str">
        <f>IF('2.0 Input│Historic Capex'!D102='3.2 Input│Other'!$A$54,'3.2 Input│Other'!$A$54,IF('2.0 Input│Historic Capex'!D102='3.2 Input│Other'!$A$56,'3.2 Input│Other'!$A$56,'3.2 Input│Other'!$A$55))</f>
        <v>Replacement</v>
      </c>
      <c r="F100" s="33">
        <f>IF($C100="Yes",'2.0 Input│Historic Capex'!M102*'3.2 Input│Other'!F$27*'3.2 Input│Other'!F$28,0)</f>
        <v>0</v>
      </c>
      <c r="G100" s="33">
        <f>IF($C100="Yes",'2.0 Input│Historic Capex'!N102*'3.2 Input│Other'!G$28,0)</f>
        <v>395856.36063086102</v>
      </c>
      <c r="H100" s="33">
        <f>IF($C100="Yes",'2.0 Input│Historic Capex'!O102*'3.2 Input│Other'!H$28,0)</f>
        <v>696479.26998576277</v>
      </c>
      <c r="I100" s="33">
        <f>IF($C100="Yes",'2.0 Input│Historic Capex'!P102*'3.2 Input│Other'!I$28,0)</f>
        <v>480119.05037606391</v>
      </c>
      <c r="J100" s="33">
        <f>IF($C100="Yes",'2.0 Input│Historic Capex'!Q102*'3.2 Input│Other'!J$28,0)</f>
        <v>357766.9064559227</v>
      </c>
      <c r="K100" s="33">
        <f>IF($C100="Yes",'2.0 Input│Historic Capex'!R102*'3.2 Input│Other'!K$28,0)</f>
        <v>520877.23004333803</v>
      </c>
      <c r="L100" s="33">
        <f t="shared" si="1"/>
        <v>2451098.8174919486</v>
      </c>
      <c r="N100" s="62"/>
    </row>
    <row r="101" spans="1:14" x14ac:dyDescent="0.25">
      <c r="A101" s="33">
        <f>'2.0 Input│Historic Capex'!A103</f>
        <v>89</v>
      </c>
      <c r="B101" s="23" t="str">
        <f>'2.0 Input│Historic Capex'!B103</f>
        <v>BCS Safety and Process Control System and RTU Upgrade</v>
      </c>
      <c r="C101" s="7" t="str">
        <f>'2.0 Input│Historic Capex'!E103</f>
        <v>Yes</v>
      </c>
      <c r="D101" s="7" t="str">
        <f>'2.0 Input│Historic Capex'!C103</f>
        <v>Compressors</v>
      </c>
      <c r="E101" s="23" t="str">
        <f>IF('2.0 Input│Historic Capex'!D103='3.2 Input│Other'!$A$54,'3.2 Input│Other'!$A$54,IF('2.0 Input│Historic Capex'!D103='3.2 Input│Other'!$A$56,'3.2 Input│Other'!$A$56,'3.2 Input│Other'!$A$55))</f>
        <v>Replacement</v>
      </c>
      <c r="F101" s="33">
        <f>IF($C101="Yes",'2.0 Input│Historic Capex'!M103*'3.2 Input│Other'!F$27*'3.2 Input│Other'!F$28,0)</f>
        <v>130505.8</v>
      </c>
      <c r="G101" s="33">
        <f>IF($C101="Yes",'2.0 Input│Historic Capex'!N103*'3.2 Input│Other'!G$28,0)</f>
        <v>-10461.916862745105</v>
      </c>
      <c r="H101" s="33">
        <f>IF($C101="Yes",'2.0 Input│Historic Capex'!O103*'3.2 Input│Other'!H$28,0)</f>
        <v>0</v>
      </c>
      <c r="I101" s="33">
        <f>IF($C101="Yes",'2.0 Input│Historic Capex'!P103*'3.2 Input│Other'!I$28,0)</f>
        <v>0</v>
      </c>
      <c r="J101" s="33">
        <f>IF($C101="Yes",'2.0 Input│Historic Capex'!Q103*'3.2 Input│Other'!J$28,0)</f>
        <v>0</v>
      </c>
      <c r="K101" s="33">
        <f>IF($C101="Yes",'2.0 Input│Historic Capex'!R103*'3.2 Input│Other'!K$28,0)</f>
        <v>0</v>
      </c>
      <c r="L101" s="33">
        <f t="shared" si="1"/>
        <v>-10461.916862745105</v>
      </c>
      <c r="N101" s="62"/>
    </row>
    <row r="102" spans="1:14" x14ac:dyDescent="0.25">
      <c r="A102" s="33">
        <f>'2.0 Input│Historic Capex'!A104</f>
        <v>90</v>
      </c>
      <c r="B102" s="23" t="str">
        <f>'2.0 Input│Historic Capex'!B104</f>
        <v>CS Type B compliance upgrade</v>
      </c>
      <c r="C102" s="7" t="str">
        <f>'2.0 Input│Historic Capex'!E104</f>
        <v>Yes</v>
      </c>
      <c r="D102" s="7" t="str">
        <f>'2.0 Input│Historic Capex'!C104</f>
        <v>Compressors</v>
      </c>
      <c r="E102" s="23" t="str">
        <f>IF('2.0 Input│Historic Capex'!D104='3.2 Input│Other'!$A$54,'3.2 Input│Other'!$A$54,IF('2.0 Input│Historic Capex'!D104='3.2 Input│Other'!$A$56,'3.2 Input│Other'!$A$56,'3.2 Input│Other'!$A$55))</f>
        <v>Replacement</v>
      </c>
      <c r="F102" s="33">
        <f>IF($C102="Yes",'2.0 Input│Historic Capex'!M104*'3.2 Input│Other'!F$27*'3.2 Input│Other'!F$28,0)</f>
        <v>5036</v>
      </c>
      <c r="G102" s="33">
        <f>IF($C102="Yes",'2.0 Input│Historic Capex'!N104*'3.2 Input│Other'!G$28,0)</f>
        <v>880569.46509803913</v>
      </c>
      <c r="H102" s="33">
        <f>IF($C102="Yes",'2.0 Input│Historic Capex'!O104*'3.2 Input│Other'!H$28,0)</f>
        <v>0</v>
      </c>
      <c r="I102" s="33">
        <f>IF($C102="Yes",'2.0 Input│Historic Capex'!P104*'3.2 Input│Other'!I$28,0)</f>
        <v>0</v>
      </c>
      <c r="J102" s="33">
        <f>IF($C102="Yes",'2.0 Input│Historic Capex'!Q104*'3.2 Input│Other'!J$28,0)</f>
        <v>0</v>
      </c>
      <c r="K102" s="33">
        <f>IF($C102="Yes",'2.0 Input│Historic Capex'!R104*'3.2 Input│Other'!K$28,0)</f>
        <v>0</v>
      </c>
      <c r="L102" s="33">
        <f t="shared" si="1"/>
        <v>880569.46509803913</v>
      </c>
      <c r="N102" s="62"/>
    </row>
    <row r="103" spans="1:14" x14ac:dyDescent="0.25">
      <c r="A103" s="33">
        <f>'2.0 Input│Historic Capex'!A105</f>
        <v>91</v>
      </c>
      <c r="B103" s="23" t="str">
        <f>'2.0 Input│Historic Capex'!B105</f>
        <v>GCS GEA Fuel Gas Upgrade</v>
      </c>
      <c r="C103" s="7" t="str">
        <f>'2.0 Input│Historic Capex'!E105</f>
        <v>Yes</v>
      </c>
      <c r="D103" s="7" t="str">
        <f>'2.0 Input│Historic Capex'!C105</f>
        <v>Compressors</v>
      </c>
      <c r="E103" s="23" t="str">
        <f>IF('2.0 Input│Historic Capex'!D105='3.2 Input│Other'!$A$54,'3.2 Input│Other'!$A$54,IF('2.0 Input│Historic Capex'!D105='3.2 Input│Other'!$A$56,'3.2 Input│Other'!$A$56,'3.2 Input│Other'!$A$55))</f>
        <v>Replacement</v>
      </c>
      <c r="F103" s="33">
        <f>IF($C103="Yes",'2.0 Input│Historic Capex'!M105*'3.2 Input│Other'!F$27*'3.2 Input│Other'!F$28,0)</f>
        <v>10057.870000000001</v>
      </c>
      <c r="G103" s="33">
        <f>IF($C103="Yes",'2.0 Input│Historic Capex'!N105*'3.2 Input│Other'!G$28,0)</f>
        <v>51479.229254901948</v>
      </c>
      <c r="H103" s="33">
        <f>IF($C103="Yes",'2.0 Input│Historic Capex'!O105*'3.2 Input│Other'!H$28,0)</f>
        <v>0</v>
      </c>
      <c r="I103" s="33">
        <f>IF($C103="Yes",'2.0 Input│Historic Capex'!P105*'3.2 Input│Other'!I$28,0)</f>
        <v>0</v>
      </c>
      <c r="J103" s="33">
        <f>IF($C103="Yes",'2.0 Input│Historic Capex'!Q105*'3.2 Input│Other'!J$28,0)</f>
        <v>0</v>
      </c>
      <c r="K103" s="33">
        <f>IF($C103="Yes",'2.0 Input│Historic Capex'!R105*'3.2 Input│Other'!K$28,0)</f>
        <v>0</v>
      </c>
      <c r="L103" s="33">
        <f t="shared" si="1"/>
        <v>51479.229254901948</v>
      </c>
      <c r="N103" s="62"/>
    </row>
    <row r="104" spans="1:14" x14ac:dyDescent="0.25">
      <c r="A104" s="33">
        <f>'2.0 Input│Historic Capex'!A106</f>
        <v>92</v>
      </c>
      <c r="B104" s="23" t="str">
        <f>'2.0 Input│Historic Capex'!B106</f>
        <v>GCS Units 1,2,3&amp;4 Suction/Discharge Actuated Valve Replacement</v>
      </c>
      <c r="C104" s="7" t="str">
        <f>'2.0 Input│Historic Capex'!E106</f>
        <v>Yes</v>
      </c>
      <c r="D104" s="7" t="str">
        <f>'2.0 Input│Historic Capex'!C106</f>
        <v>Compressors</v>
      </c>
      <c r="E104" s="23" t="str">
        <f>IF('2.0 Input│Historic Capex'!D106='3.2 Input│Other'!$A$54,'3.2 Input│Other'!$A$54,IF('2.0 Input│Historic Capex'!D106='3.2 Input│Other'!$A$56,'3.2 Input│Other'!$A$56,'3.2 Input│Other'!$A$55))</f>
        <v>Replacement</v>
      </c>
      <c r="F104" s="33">
        <f>IF($C104="Yes",'2.0 Input│Historic Capex'!M106*'3.2 Input│Other'!F$27*'3.2 Input│Other'!F$28,0)</f>
        <v>0</v>
      </c>
      <c r="G104" s="33">
        <f>IF($C104="Yes",'2.0 Input│Historic Capex'!N106*'3.2 Input│Other'!G$28,0)</f>
        <v>875209.4588235293</v>
      </c>
      <c r="H104" s="33">
        <f>IF($C104="Yes",'2.0 Input│Historic Capex'!O106*'3.2 Input│Other'!H$28,0)</f>
        <v>0</v>
      </c>
      <c r="I104" s="33">
        <f>IF($C104="Yes",'2.0 Input│Historic Capex'!P106*'3.2 Input│Other'!I$28,0)</f>
        <v>0</v>
      </c>
      <c r="J104" s="33">
        <f>IF($C104="Yes",'2.0 Input│Historic Capex'!Q106*'3.2 Input│Other'!J$28,0)</f>
        <v>0</v>
      </c>
      <c r="K104" s="33">
        <f>IF($C104="Yes",'2.0 Input│Historic Capex'!R106*'3.2 Input│Other'!K$28,0)</f>
        <v>0</v>
      </c>
      <c r="L104" s="33">
        <f t="shared" si="1"/>
        <v>875209.4588235293</v>
      </c>
      <c r="N104" s="62"/>
    </row>
    <row r="105" spans="1:14" x14ac:dyDescent="0.25">
      <c r="A105" s="33">
        <f>'2.0 Input│Historic Capex'!A107</f>
        <v>93</v>
      </c>
      <c r="B105" s="23" t="str">
        <f>'2.0 Input│Historic Capex'!B107</f>
        <v>Mothball BCS Stage 3 incl BCS8,9,10,11</v>
      </c>
      <c r="C105" s="7" t="str">
        <f>'2.0 Input│Historic Capex'!E107</f>
        <v>Yes</v>
      </c>
      <c r="D105" s="7" t="str">
        <f>'2.0 Input│Historic Capex'!C107</f>
        <v>Compressors</v>
      </c>
      <c r="E105" s="23" t="str">
        <f>IF('2.0 Input│Historic Capex'!D107='3.2 Input│Other'!$A$54,'3.2 Input│Other'!$A$54,IF('2.0 Input│Historic Capex'!D107='3.2 Input│Other'!$A$56,'3.2 Input│Other'!$A$56,'3.2 Input│Other'!$A$55))</f>
        <v>Replacement</v>
      </c>
      <c r="F105" s="33">
        <f>IF($C105="Yes",'2.0 Input│Historic Capex'!M107*'3.2 Input│Other'!F$27*'3.2 Input│Other'!F$28,0)</f>
        <v>0</v>
      </c>
      <c r="G105" s="33">
        <f>IF($C105="Yes",'2.0 Input│Historic Capex'!N107*'3.2 Input│Other'!G$28,0)</f>
        <v>0</v>
      </c>
      <c r="H105" s="33">
        <f>IF($C105="Yes",'2.0 Input│Historic Capex'!O107*'3.2 Input│Other'!H$28,0)</f>
        <v>0</v>
      </c>
      <c r="I105" s="33">
        <f>IF($C105="Yes",'2.0 Input│Historic Capex'!P107*'3.2 Input│Other'!I$28,0)</f>
        <v>0</v>
      </c>
      <c r="J105" s="33">
        <f>IF($C105="Yes",'2.0 Input│Historic Capex'!Q107*'3.2 Input│Other'!J$28,0)</f>
        <v>0</v>
      </c>
      <c r="K105" s="33">
        <f>IF($C105="Yes",'2.0 Input│Historic Capex'!R107*'3.2 Input│Other'!K$28,0)</f>
        <v>0</v>
      </c>
      <c r="L105" s="33">
        <f t="shared" si="1"/>
        <v>0</v>
      </c>
      <c r="N105" s="62"/>
    </row>
    <row r="106" spans="1:14" x14ac:dyDescent="0.25">
      <c r="A106" s="33">
        <f>'2.0 Input│Historic Capex'!A108</f>
        <v>94</v>
      </c>
      <c r="B106" s="23" t="str">
        <f>'2.0 Input│Historic Capex'!B108</f>
        <v>Mothball WCS station 'A'</v>
      </c>
      <c r="C106" s="7" t="str">
        <f>'2.0 Input│Historic Capex'!E108</f>
        <v>Yes</v>
      </c>
      <c r="D106" s="7" t="str">
        <f>'2.0 Input│Historic Capex'!C108</f>
        <v>Compressors</v>
      </c>
      <c r="E106" s="23" t="str">
        <f>IF('2.0 Input│Historic Capex'!D108='3.2 Input│Other'!$A$54,'3.2 Input│Other'!$A$54,IF('2.0 Input│Historic Capex'!D108='3.2 Input│Other'!$A$56,'3.2 Input│Other'!$A$56,'3.2 Input│Other'!$A$55))</f>
        <v>Replacement</v>
      </c>
      <c r="F106" s="33">
        <f>IF($C106="Yes",'2.0 Input│Historic Capex'!M108*'3.2 Input│Other'!F$27*'3.2 Input│Other'!F$28,0)</f>
        <v>0</v>
      </c>
      <c r="G106" s="33">
        <f>IF($C106="Yes",'2.0 Input│Historic Capex'!N108*'3.2 Input│Other'!G$28,0)</f>
        <v>0</v>
      </c>
      <c r="H106" s="33">
        <f>IF($C106="Yes",'2.0 Input│Historic Capex'!O108*'3.2 Input│Other'!H$28,0)</f>
        <v>0</v>
      </c>
      <c r="I106" s="33">
        <f>IF($C106="Yes",'2.0 Input│Historic Capex'!P108*'3.2 Input│Other'!I$28,0)</f>
        <v>0</v>
      </c>
      <c r="J106" s="33">
        <f>IF($C106="Yes",'2.0 Input│Historic Capex'!Q108*'3.2 Input│Other'!J$28,0)</f>
        <v>0</v>
      </c>
      <c r="K106" s="33">
        <f>IF($C106="Yes",'2.0 Input│Historic Capex'!R108*'3.2 Input│Other'!K$28,0)</f>
        <v>459324.33714076865</v>
      </c>
      <c r="L106" s="33">
        <f t="shared" si="1"/>
        <v>459324.33714076865</v>
      </c>
    </row>
    <row r="107" spans="1:14" x14ac:dyDescent="0.25">
      <c r="A107" s="33">
        <f>'2.0 Input│Historic Capex'!A109</f>
        <v>95</v>
      </c>
      <c r="B107" s="23" t="str">
        <f>'2.0 Input│Historic Capex'!B109</f>
        <v>Regulator Upgrade - Lara pneumatic control system upgrade</v>
      </c>
      <c r="C107" s="7" t="str">
        <f>'2.0 Input│Historic Capex'!E109</f>
        <v>Yes</v>
      </c>
      <c r="D107" s="7" t="str">
        <f>'2.0 Input│Historic Capex'!C109</f>
        <v>City Gates &amp; Field Regs</v>
      </c>
      <c r="E107" s="23" t="str">
        <f>IF('2.0 Input│Historic Capex'!D109='3.2 Input│Other'!$A$54,'3.2 Input│Other'!$A$54,IF('2.0 Input│Historic Capex'!D109='3.2 Input│Other'!$A$56,'3.2 Input│Other'!$A$56,'3.2 Input│Other'!$A$55))</f>
        <v>Replacement</v>
      </c>
      <c r="F107" s="33">
        <f>IF($C107="Yes",'2.0 Input│Historic Capex'!M109*'3.2 Input│Other'!F$27*'3.2 Input│Other'!F$28,0)</f>
        <v>0</v>
      </c>
      <c r="G107" s="33">
        <f>IF($C107="Yes",'2.0 Input│Historic Capex'!N109*'3.2 Input│Other'!G$28,0)</f>
        <v>206397.94780512678</v>
      </c>
      <c r="H107" s="33">
        <f>IF($C107="Yes",'2.0 Input│Historic Capex'!O109*'3.2 Input│Other'!H$28,0)</f>
        <v>235179.7474049413</v>
      </c>
      <c r="I107" s="33">
        <f>IF($C107="Yes",'2.0 Input│Historic Capex'!P109*'3.2 Input│Other'!I$28,0)</f>
        <v>0</v>
      </c>
      <c r="J107" s="33">
        <f>IF($C107="Yes",'2.0 Input│Historic Capex'!Q109*'3.2 Input│Other'!J$28,0)</f>
        <v>0</v>
      </c>
      <c r="K107" s="33">
        <f>IF($C107="Yes",'2.0 Input│Historic Capex'!R109*'3.2 Input│Other'!K$28,0)</f>
        <v>0</v>
      </c>
      <c r="L107" s="33">
        <f t="shared" si="1"/>
        <v>441577.69521006808</v>
      </c>
    </row>
    <row r="108" spans="1:14" x14ac:dyDescent="0.25">
      <c r="A108" s="33">
        <f>'2.0 Input│Historic Capex'!A110</f>
        <v>96</v>
      </c>
      <c r="B108" s="23" t="str">
        <f>'2.0 Input│Historic Capex'!B110</f>
        <v>Security - High Risk sites security upgrade</v>
      </c>
      <c r="C108" s="7" t="str">
        <f>'2.0 Input│Historic Capex'!E110</f>
        <v>Yes</v>
      </c>
      <c r="D108" s="7" t="str">
        <f>'2.0 Input│Historic Capex'!C110</f>
        <v>Other</v>
      </c>
      <c r="E108" s="23" t="str">
        <f>IF('2.0 Input│Historic Capex'!D110='3.2 Input│Other'!$A$54,'3.2 Input│Other'!$A$54,IF('2.0 Input│Historic Capex'!D110='3.2 Input│Other'!$A$56,'3.2 Input│Other'!$A$56,'3.2 Input│Other'!$A$55))</f>
        <v>Replacement</v>
      </c>
      <c r="F108" s="33">
        <f>IF($C108="Yes",'2.0 Input│Historic Capex'!M110*'3.2 Input│Other'!F$27*'3.2 Input│Other'!F$28,0)</f>
        <v>80249.149999999994</v>
      </c>
      <c r="G108" s="33">
        <f>IF($C108="Yes",'2.0 Input│Historic Capex'!N110*'3.2 Input│Other'!G$28,0)</f>
        <v>671388.08390437998</v>
      </c>
      <c r="H108" s="33">
        <f>IF($C108="Yes",'2.0 Input│Historic Capex'!O110*'3.2 Input│Other'!H$28,0)</f>
        <v>0</v>
      </c>
      <c r="I108" s="33">
        <f>IF($C108="Yes",'2.0 Input│Historic Capex'!P110*'3.2 Input│Other'!I$28,0)</f>
        <v>1077196.9118551908</v>
      </c>
      <c r="J108" s="33">
        <f>IF($C108="Yes",'2.0 Input│Historic Capex'!Q110*'3.2 Input│Other'!J$28,0)</f>
        <v>783358.62722577213</v>
      </c>
      <c r="K108" s="33">
        <f>IF($C108="Yes",'2.0 Input│Historic Capex'!R110*'3.2 Input│Other'!K$28,0)</f>
        <v>0</v>
      </c>
      <c r="L108" s="33">
        <f t="shared" si="1"/>
        <v>2531943.622985343</v>
      </c>
    </row>
    <row r="109" spans="1:14" x14ac:dyDescent="0.25">
      <c r="A109" s="33">
        <f>'2.0 Input│Historic Capex'!A111</f>
        <v>97</v>
      </c>
      <c r="B109" s="23" t="str">
        <f>'2.0 Input│Historic Capex'!B111</f>
        <v>Security - Small Site Facilities Fencing Upgrade</v>
      </c>
      <c r="C109" s="7" t="str">
        <f>'2.0 Input│Historic Capex'!E111</f>
        <v>Yes</v>
      </c>
      <c r="D109" s="7" t="str">
        <f>'2.0 Input│Historic Capex'!C111</f>
        <v>Other</v>
      </c>
      <c r="E109" s="23" t="str">
        <f>IF('2.0 Input│Historic Capex'!D111='3.2 Input│Other'!$A$54,'3.2 Input│Other'!$A$54,IF('2.0 Input│Historic Capex'!D111='3.2 Input│Other'!$A$56,'3.2 Input│Other'!$A$56,'3.2 Input│Other'!$A$55))</f>
        <v>Replacement</v>
      </c>
      <c r="F109" s="33">
        <f>IF($C109="Yes",'2.0 Input│Historic Capex'!M111*'3.2 Input│Other'!F$27*'3.2 Input│Other'!F$28,0)</f>
        <v>0</v>
      </c>
      <c r="G109" s="33">
        <f>IF($C109="Yes",'2.0 Input│Historic Capex'!N111*'3.2 Input│Other'!G$28,0)</f>
        <v>0</v>
      </c>
      <c r="H109" s="33">
        <f>IF($C109="Yes",'2.0 Input│Historic Capex'!O111*'3.2 Input│Other'!H$28,0)</f>
        <v>78779.635987254893</v>
      </c>
      <c r="I109" s="33">
        <f>IF($C109="Yes",'2.0 Input│Historic Capex'!P111*'3.2 Input│Other'!I$28,0)</f>
        <v>80313.112074196062</v>
      </c>
      <c r="J109" s="33">
        <f>IF($C109="Yes",'2.0 Input│Historic Capex'!Q111*'3.2 Input│Other'!J$28,0)</f>
        <v>81679.386027384768</v>
      </c>
      <c r="K109" s="33">
        <f>IF($C109="Yes",'2.0 Input│Historic Capex'!R111*'3.2 Input│Other'!K$28,0)</f>
        <v>83540.042434192175</v>
      </c>
      <c r="L109" s="33">
        <f t="shared" si="1"/>
        <v>324312.17652302794</v>
      </c>
    </row>
    <row r="110" spans="1:14" x14ac:dyDescent="0.25">
      <c r="A110" s="33">
        <f>'2.0 Input│Historic Capex'!A112</f>
        <v>98</v>
      </c>
      <c r="B110" s="23" t="str">
        <f>'2.0 Input│Historic Capex'!B112</f>
        <v>Zonal Chromatograph Bottle Regulator Panels Upgrades</v>
      </c>
      <c r="C110" s="7" t="str">
        <f>'2.0 Input│Historic Capex'!E112</f>
        <v>Yes</v>
      </c>
      <c r="D110" s="7" t="str">
        <f>'2.0 Input│Historic Capex'!C112</f>
        <v>Gas Quality</v>
      </c>
      <c r="E110" s="23" t="str">
        <f>IF('2.0 Input│Historic Capex'!D112='3.2 Input│Other'!$A$54,'3.2 Input│Other'!$A$54,IF('2.0 Input│Historic Capex'!D112='3.2 Input│Other'!$A$56,'3.2 Input│Other'!$A$56,'3.2 Input│Other'!$A$55))</f>
        <v>Replacement</v>
      </c>
      <c r="F110" s="33">
        <f>IF($C110="Yes",'2.0 Input│Historic Capex'!M112*'3.2 Input│Other'!F$27*'3.2 Input│Other'!F$28,0)</f>
        <v>0</v>
      </c>
      <c r="G110" s="33">
        <f>IF($C110="Yes",'2.0 Input│Historic Capex'!N112*'3.2 Input│Other'!G$28,0)</f>
        <v>30148.740705882348</v>
      </c>
      <c r="H110" s="33">
        <f>IF($C110="Yes",'2.0 Input│Historic Capex'!O112*'3.2 Input│Other'!H$28,0)</f>
        <v>0</v>
      </c>
      <c r="I110" s="33">
        <f>IF($C110="Yes",'2.0 Input│Historic Capex'!P112*'3.2 Input│Other'!I$28,0)</f>
        <v>0</v>
      </c>
      <c r="J110" s="33">
        <f>IF($C110="Yes",'2.0 Input│Historic Capex'!Q112*'3.2 Input│Other'!J$28,0)</f>
        <v>0</v>
      </c>
      <c r="K110" s="33">
        <f>IF($C110="Yes",'2.0 Input│Historic Capex'!R112*'3.2 Input│Other'!K$28,0)</f>
        <v>0</v>
      </c>
      <c r="L110" s="33">
        <f t="shared" si="1"/>
        <v>30148.740705882348</v>
      </c>
    </row>
    <row r="111" spans="1:14" x14ac:dyDescent="0.25">
      <c r="A111" s="33">
        <f>'2.0 Input│Historic Capex'!A113</f>
        <v>99</v>
      </c>
      <c r="B111" s="23" t="str">
        <f>'2.0 Input│Historic Capex'!B113</f>
        <v>Zonal Chromatograph Insertion Probes</v>
      </c>
      <c r="C111" s="7" t="str">
        <f>'2.0 Input│Historic Capex'!E113</f>
        <v>Yes</v>
      </c>
      <c r="D111" s="7" t="str">
        <f>'2.0 Input│Historic Capex'!C113</f>
        <v>Gas Quality</v>
      </c>
      <c r="E111" s="23" t="str">
        <f>IF('2.0 Input│Historic Capex'!D113='3.2 Input│Other'!$A$54,'3.2 Input│Other'!$A$54,IF('2.0 Input│Historic Capex'!D113='3.2 Input│Other'!$A$56,'3.2 Input│Other'!$A$56,'3.2 Input│Other'!$A$55))</f>
        <v>Replacement</v>
      </c>
      <c r="F111" s="33">
        <f>IF($C111="Yes",'2.0 Input│Historic Capex'!M113*'3.2 Input│Other'!F$27*'3.2 Input│Other'!F$28,0)</f>
        <v>0</v>
      </c>
      <c r="G111" s="33">
        <f>IF($C111="Yes",'2.0 Input│Historic Capex'!N113*'3.2 Input│Other'!G$28,0)</f>
        <v>97750.145098039211</v>
      </c>
      <c r="H111" s="33">
        <f>IF($C111="Yes",'2.0 Input│Historic Capex'!O113*'3.2 Input│Other'!H$28,0)</f>
        <v>0</v>
      </c>
      <c r="I111" s="33">
        <f>IF($C111="Yes",'2.0 Input│Historic Capex'!P113*'3.2 Input│Other'!I$28,0)</f>
        <v>0</v>
      </c>
      <c r="J111" s="33">
        <f>IF($C111="Yes",'2.0 Input│Historic Capex'!Q113*'3.2 Input│Other'!J$28,0)</f>
        <v>0</v>
      </c>
      <c r="K111" s="33">
        <f>IF($C111="Yes",'2.0 Input│Historic Capex'!R113*'3.2 Input│Other'!K$28,0)</f>
        <v>0</v>
      </c>
      <c r="L111" s="33">
        <f t="shared" si="1"/>
        <v>97750.145098039211</v>
      </c>
    </row>
    <row r="112" spans="1:14" x14ac:dyDescent="0.25">
      <c r="A112" s="33">
        <f>'2.0 Input│Historic Capex'!A114</f>
        <v>100</v>
      </c>
      <c r="B112" s="23" t="str">
        <f>'2.0 Input│Historic Capex'!B114</f>
        <v>Zonal Chromatograph Upgrades</v>
      </c>
      <c r="C112" s="7" t="str">
        <f>'2.0 Input│Historic Capex'!E114</f>
        <v>Yes</v>
      </c>
      <c r="D112" s="7" t="str">
        <f>'2.0 Input│Historic Capex'!C114</f>
        <v>Gas Quality</v>
      </c>
      <c r="E112" s="23" t="str">
        <f>IF('2.0 Input│Historic Capex'!D114='3.2 Input│Other'!$A$54,'3.2 Input│Other'!$A$54,IF('2.0 Input│Historic Capex'!D114='3.2 Input│Other'!$A$56,'3.2 Input│Other'!$A$56,'3.2 Input│Other'!$A$55))</f>
        <v>Replacement</v>
      </c>
      <c r="F112" s="33">
        <f>IF($C112="Yes",'2.0 Input│Historic Capex'!M114*'3.2 Input│Other'!F$27*'3.2 Input│Other'!F$28,0)</f>
        <v>0</v>
      </c>
      <c r="G112" s="33">
        <f>IF($C112="Yes",'2.0 Input│Historic Capex'!N114*'3.2 Input│Other'!G$28,0)</f>
        <v>102924.90196078431</v>
      </c>
      <c r="H112" s="33">
        <f>IF($C112="Yes",'2.0 Input│Historic Capex'!O114*'3.2 Input│Other'!H$28,0)</f>
        <v>104901.87192843136</v>
      </c>
      <c r="I112" s="33">
        <f>IF($C112="Yes",'2.0 Input│Historic Capex'!P114*'3.2 Input│Other'!I$28,0)</f>
        <v>106849.84128419605</v>
      </c>
      <c r="J112" s="33">
        <f>IF($C112="Yes",'2.0 Input│Historic Capex'!Q114*'3.2 Input│Other'!J$28,0)</f>
        <v>108591.52769960536</v>
      </c>
      <c r="K112" s="33">
        <f>IF($C112="Yes",'2.0 Input│Historic Capex'!R114*'3.2 Input│Other'!K$28,0)</f>
        <v>0</v>
      </c>
      <c r="L112" s="33">
        <f t="shared" si="1"/>
        <v>423268.14287301712</v>
      </c>
    </row>
    <row r="113" spans="1:12" x14ac:dyDescent="0.25">
      <c r="A113" s="33">
        <f>'2.0 Input│Historic Capex'!A115</f>
        <v>101</v>
      </c>
      <c r="B113" s="23" t="str">
        <f>'2.0 Input│Historic Capex'!B115</f>
        <v>RTU &amp; Control System Upgrade -  Facilities</v>
      </c>
      <c r="C113" s="7" t="str">
        <f>'2.0 Input│Historic Capex'!E115</f>
        <v>Yes</v>
      </c>
      <c r="D113" s="7" t="str">
        <f>'2.0 Input│Historic Capex'!C115</f>
        <v>Other</v>
      </c>
      <c r="E113" s="23" t="str">
        <f>IF('2.0 Input│Historic Capex'!D115='3.2 Input│Other'!$A$54,'3.2 Input│Other'!$A$54,IF('2.0 Input│Historic Capex'!D115='3.2 Input│Other'!$A$56,'3.2 Input│Other'!$A$56,'3.2 Input│Other'!$A$55))</f>
        <v>Replacement</v>
      </c>
      <c r="F113" s="33">
        <f>IF($C113="Yes",'2.0 Input│Historic Capex'!M115*'3.2 Input│Other'!F$27*'3.2 Input│Other'!F$28,0)</f>
        <v>483613.81</v>
      </c>
      <c r="G113" s="33">
        <f>IF($C113="Yes",'2.0 Input│Historic Capex'!N115*'3.2 Input│Other'!G$28,0)</f>
        <v>-182836.84296403482</v>
      </c>
      <c r="H113" s="33">
        <f>IF($C113="Yes",'2.0 Input│Historic Capex'!O115*'3.2 Input│Other'!H$28,0)</f>
        <v>117344.34563658097</v>
      </c>
      <c r="I113" s="33">
        <f>IF($C113="Yes",'2.0 Input│Historic Capex'!P115*'3.2 Input│Other'!I$28,0)</f>
        <v>119897.71790832649</v>
      </c>
      <c r="J113" s="33">
        <f>IF($C113="Yes",'2.0 Input│Historic Capex'!Q115*'3.2 Input│Other'!J$28,0)</f>
        <v>122211.17530366633</v>
      </c>
      <c r="K113" s="33">
        <f>IF($C113="Yes",'2.0 Input│Historic Capex'!R115*'3.2 Input│Other'!K$28,0)</f>
        <v>125251.36159525873</v>
      </c>
      <c r="L113" s="33">
        <f t="shared" si="1"/>
        <v>301867.7574797977</v>
      </c>
    </row>
    <row r="114" spans="1:12" x14ac:dyDescent="0.25">
      <c r="A114" s="33">
        <f>'2.0 Input│Historic Capex'!A116</f>
        <v>102</v>
      </c>
      <c r="B114" s="23" t="str">
        <f>'2.0 Input│Historic Capex'!B116</f>
        <v xml:space="preserve">GCS Anti-Surge &amp; Fast-Stop Valves Upgrade </v>
      </c>
      <c r="C114" s="7" t="str">
        <f>'2.0 Input│Historic Capex'!E116</f>
        <v>Yes</v>
      </c>
      <c r="D114" s="7" t="str">
        <f>'2.0 Input│Historic Capex'!C116</f>
        <v>Compressors</v>
      </c>
      <c r="E114" s="23" t="str">
        <f>IF('2.0 Input│Historic Capex'!D116='3.2 Input│Other'!$A$54,'3.2 Input│Other'!$A$54,IF('2.0 Input│Historic Capex'!D116='3.2 Input│Other'!$A$56,'3.2 Input│Other'!$A$56,'3.2 Input│Other'!$A$55))</f>
        <v>Replacement</v>
      </c>
      <c r="F114" s="33">
        <f>IF($C114="Yes",'2.0 Input│Historic Capex'!M116*'3.2 Input│Other'!F$27*'3.2 Input│Other'!F$28,0)</f>
        <v>0</v>
      </c>
      <c r="G114" s="33">
        <f>IF($C114="Yes",'2.0 Input│Historic Capex'!N116*'3.2 Input│Other'!G$28,0)</f>
        <v>688944.2925803921</v>
      </c>
      <c r="H114" s="33">
        <f>IF($C114="Yes",'2.0 Input│Historic Capex'!O116*'3.2 Input│Other'!H$28,0)</f>
        <v>0</v>
      </c>
      <c r="I114" s="33">
        <f>IF($C114="Yes",'2.0 Input│Historic Capex'!P116*'3.2 Input│Other'!I$28,0)</f>
        <v>0</v>
      </c>
      <c r="J114" s="33">
        <f>IF($C114="Yes",'2.0 Input│Historic Capex'!Q116*'3.2 Input│Other'!J$28,0)</f>
        <v>0</v>
      </c>
      <c r="K114" s="33">
        <f>IF($C114="Yes",'2.0 Input│Historic Capex'!R116*'3.2 Input│Other'!K$28,0)</f>
        <v>0</v>
      </c>
      <c r="L114" s="33">
        <f t="shared" si="1"/>
        <v>688944.2925803921</v>
      </c>
    </row>
    <row r="115" spans="1:12" x14ac:dyDescent="0.25">
      <c r="A115" s="33">
        <f>'2.0 Input│Historic Capex'!A117</f>
        <v>103</v>
      </c>
      <c r="B115" s="23" t="str">
        <f>'2.0 Input│Historic Capex'!B117</f>
        <v>GCS Control Room Fire Suppression System</v>
      </c>
      <c r="C115" s="7" t="str">
        <f>'2.0 Input│Historic Capex'!E117</f>
        <v>Yes</v>
      </c>
      <c r="D115" s="7" t="str">
        <f>'2.0 Input│Historic Capex'!C117</f>
        <v>Compressors</v>
      </c>
      <c r="E115" s="23" t="str">
        <f>IF('2.0 Input│Historic Capex'!D117='3.2 Input│Other'!$A$54,'3.2 Input│Other'!$A$54,IF('2.0 Input│Historic Capex'!D117='3.2 Input│Other'!$A$56,'3.2 Input│Other'!$A$56,'3.2 Input│Other'!$A$55))</f>
        <v>Replacement</v>
      </c>
      <c r="F115" s="33">
        <f>IF($C115="Yes",'2.0 Input│Historic Capex'!M117*'3.2 Input│Other'!F$27*'3.2 Input│Other'!F$28,0)</f>
        <v>0</v>
      </c>
      <c r="G115" s="33">
        <f>IF($C115="Yes",'2.0 Input│Historic Capex'!N117*'3.2 Input│Other'!G$28,0)</f>
        <v>46359.898235294117</v>
      </c>
      <c r="H115" s="33">
        <f>IF($C115="Yes",'2.0 Input│Historic Capex'!O117*'3.2 Input│Other'!H$28,0)</f>
        <v>105148.06431490195</v>
      </c>
      <c r="I115" s="33">
        <f>IF($C115="Yes",'2.0 Input│Historic Capex'!P117*'3.2 Input│Other'!I$28,0)</f>
        <v>0</v>
      </c>
      <c r="J115" s="33">
        <f>IF($C115="Yes",'2.0 Input│Historic Capex'!Q117*'3.2 Input│Other'!J$28,0)</f>
        <v>0</v>
      </c>
      <c r="K115" s="33">
        <f>IF($C115="Yes",'2.0 Input│Historic Capex'!R117*'3.2 Input│Other'!K$28,0)</f>
        <v>0</v>
      </c>
      <c r="L115" s="33">
        <f t="shared" si="1"/>
        <v>151507.96255019607</v>
      </c>
    </row>
    <row r="116" spans="1:12" x14ac:dyDescent="0.25">
      <c r="A116" s="33">
        <f>'2.0 Input│Historic Capex'!A118</f>
        <v>104</v>
      </c>
      <c r="B116" s="23" t="str">
        <f>'2.0 Input│Historic Capex'!B118</f>
        <v>GCS Units 1,2,3&amp;4 Fire Suppression System</v>
      </c>
      <c r="C116" s="7" t="str">
        <f>'2.0 Input│Historic Capex'!E118</f>
        <v>Yes</v>
      </c>
      <c r="D116" s="7" t="str">
        <f>'2.0 Input│Historic Capex'!C118</f>
        <v>Compressors</v>
      </c>
      <c r="E116" s="23" t="str">
        <f>IF('2.0 Input│Historic Capex'!D118='3.2 Input│Other'!$A$54,'3.2 Input│Other'!$A$54,IF('2.0 Input│Historic Capex'!D118='3.2 Input│Other'!$A$56,'3.2 Input│Other'!$A$56,'3.2 Input│Other'!$A$55))</f>
        <v>Replacement</v>
      </c>
      <c r="F116" s="33">
        <f>IF($C116="Yes",'2.0 Input│Historic Capex'!M118*'3.2 Input│Other'!F$27*'3.2 Input│Other'!F$28,0)</f>
        <v>0</v>
      </c>
      <c r="G116" s="33">
        <f>IF($C116="Yes",'2.0 Input│Historic Capex'!N118*'3.2 Input│Other'!G$28,0)</f>
        <v>0</v>
      </c>
      <c r="H116" s="33">
        <f>IF($C116="Yes",'2.0 Input│Historic Capex'!O118*'3.2 Input│Other'!H$28,0)</f>
        <v>0</v>
      </c>
      <c r="I116" s="33">
        <f>IF($C116="Yes",'2.0 Input│Historic Capex'!P118*'3.2 Input│Other'!I$28,0)</f>
        <v>0</v>
      </c>
      <c r="J116" s="33">
        <f>IF($C116="Yes",'2.0 Input│Historic Capex'!Q118*'3.2 Input│Other'!J$28,0)</f>
        <v>245571.10090557238</v>
      </c>
      <c r="K116" s="33">
        <f>IF($C116="Yes",'2.0 Input│Historic Capex'!R118*'3.2 Input│Other'!K$28,0)</f>
        <v>0</v>
      </c>
      <c r="L116" s="33">
        <f t="shared" si="1"/>
        <v>245571.10090557238</v>
      </c>
    </row>
    <row r="117" spans="1:12" x14ac:dyDescent="0.25">
      <c r="A117" s="33">
        <f>'2.0 Input│Historic Capex'!A119</f>
        <v>105</v>
      </c>
      <c r="B117" s="23" t="str">
        <f>'2.0 Input│Historic Capex'!B119</f>
        <v>Iona CS - Unit Fire Suppression System</v>
      </c>
      <c r="C117" s="7" t="str">
        <f>'2.0 Input│Historic Capex'!E119</f>
        <v>Yes</v>
      </c>
      <c r="D117" s="7" t="str">
        <f>'2.0 Input│Historic Capex'!C119</f>
        <v>Compressors</v>
      </c>
      <c r="E117" s="23" t="str">
        <f>IF('2.0 Input│Historic Capex'!D119='3.2 Input│Other'!$A$54,'3.2 Input│Other'!$A$54,IF('2.0 Input│Historic Capex'!D119='3.2 Input│Other'!$A$56,'3.2 Input│Other'!$A$56,'3.2 Input│Other'!$A$55))</f>
        <v>Replacement</v>
      </c>
      <c r="F117" s="33">
        <f>IF($C117="Yes",'2.0 Input│Historic Capex'!M119*'3.2 Input│Other'!F$27*'3.2 Input│Other'!F$28,0)</f>
        <v>0</v>
      </c>
      <c r="G117" s="33">
        <f>IF($C117="Yes",'2.0 Input│Historic Capex'!N119*'3.2 Input│Other'!G$28,0)</f>
        <v>0</v>
      </c>
      <c r="H117" s="33">
        <f>IF($C117="Yes",'2.0 Input│Historic Capex'!O119*'3.2 Input│Other'!H$28,0)</f>
        <v>294388.29628407839</v>
      </c>
      <c r="I117" s="33">
        <f>IF($C117="Yes",'2.0 Input│Historic Capex'!P119*'3.2 Input│Other'!I$28,0)</f>
        <v>0</v>
      </c>
      <c r="J117" s="33">
        <f>IF($C117="Yes",'2.0 Input│Historic Capex'!Q119*'3.2 Input│Other'!J$28,0)</f>
        <v>0</v>
      </c>
      <c r="K117" s="33">
        <f>IF($C117="Yes",'2.0 Input│Historic Capex'!R119*'3.2 Input│Other'!K$28,0)</f>
        <v>0</v>
      </c>
      <c r="L117" s="33">
        <f t="shared" si="1"/>
        <v>294388.29628407839</v>
      </c>
    </row>
    <row r="118" spans="1:12" x14ac:dyDescent="0.25">
      <c r="A118" s="33">
        <f>'2.0 Input│Historic Capex'!A120</f>
        <v>106</v>
      </c>
      <c r="B118" s="23" t="str">
        <f>'2.0 Input│Historic Capex'!B120</f>
        <v>Wollert CG Control Hut Fire Suppression System</v>
      </c>
      <c r="C118" s="7" t="str">
        <f>'2.0 Input│Historic Capex'!E120</f>
        <v>Yes</v>
      </c>
      <c r="D118" s="7" t="str">
        <f>'2.0 Input│Historic Capex'!C120</f>
        <v>Compressors</v>
      </c>
      <c r="E118" s="23" t="str">
        <f>IF('2.0 Input│Historic Capex'!D120='3.2 Input│Other'!$A$54,'3.2 Input│Other'!$A$54,IF('2.0 Input│Historic Capex'!D120='3.2 Input│Other'!$A$56,'3.2 Input│Other'!$A$56,'3.2 Input│Other'!$A$55))</f>
        <v>Replacement</v>
      </c>
      <c r="F118" s="33">
        <f>IF($C118="Yes",'2.0 Input│Historic Capex'!M120*'3.2 Input│Other'!F$27*'3.2 Input│Other'!F$28,0)</f>
        <v>0</v>
      </c>
      <c r="G118" s="33">
        <f>IF($C118="Yes",'2.0 Input│Historic Capex'!N120*'3.2 Input│Other'!G$28,0)</f>
        <v>0</v>
      </c>
      <c r="H118" s="33">
        <f>IF($C118="Yes",'2.0 Input│Historic Capex'!O120*'3.2 Input│Other'!H$28,0)</f>
        <v>36801.822510215679</v>
      </c>
      <c r="I118" s="33">
        <f>IF($C118="Yes",'2.0 Input│Historic Capex'!P120*'3.2 Input│Other'!I$28,0)</f>
        <v>37541.709267446859</v>
      </c>
      <c r="J118" s="33">
        <f>IF($C118="Yes",'2.0 Input│Historic Capex'!Q120*'3.2 Input│Other'!J$28,0)</f>
        <v>0</v>
      </c>
      <c r="K118" s="33">
        <f>IF($C118="Yes",'2.0 Input│Historic Capex'!R120*'3.2 Input│Other'!K$28,0)</f>
        <v>0</v>
      </c>
      <c r="L118" s="33">
        <f t="shared" si="1"/>
        <v>74343.531777662545</v>
      </c>
    </row>
    <row r="119" spans="1:12" x14ac:dyDescent="0.25">
      <c r="A119" s="33">
        <f>'2.0 Input│Historic Capex'!A121</f>
        <v>107</v>
      </c>
      <c r="B119" s="23" t="str">
        <f>'2.0 Input│Historic Capex'!B121</f>
        <v>Wollert CS A/B Control Room Fire Suppression System</v>
      </c>
      <c r="C119" s="7" t="str">
        <f>'2.0 Input│Historic Capex'!E121</f>
        <v>Yes</v>
      </c>
      <c r="D119" s="7" t="str">
        <f>'2.0 Input│Historic Capex'!C121</f>
        <v>Compressors</v>
      </c>
      <c r="E119" s="23" t="str">
        <f>IF('2.0 Input│Historic Capex'!D121='3.2 Input│Other'!$A$54,'3.2 Input│Other'!$A$54,IF('2.0 Input│Historic Capex'!D121='3.2 Input│Other'!$A$56,'3.2 Input│Other'!$A$56,'3.2 Input│Other'!$A$55))</f>
        <v>Replacement</v>
      </c>
      <c r="F119" s="33">
        <f>IF($C119="Yes",'2.0 Input│Historic Capex'!M121*'3.2 Input│Other'!F$27*'3.2 Input│Other'!F$28,0)</f>
        <v>0</v>
      </c>
      <c r="G119" s="33">
        <f>IF($C119="Yes",'2.0 Input│Historic Capex'!N121*'3.2 Input│Other'!G$28,0)</f>
        <v>0</v>
      </c>
      <c r="H119" s="33">
        <f>IF($C119="Yes",'2.0 Input│Historic Capex'!O121*'3.2 Input│Other'!H$28,0)</f>
        <v>105148.06431490195</v>
      </c>
      <c r="I119" s="33">
        <f>IF($C119="Yes",'2.0 Input│Historic Capex'!P121*'3.2 Input│Other'!I$28,0)</f>
        <v>134077.53309802449</v>
      </c>
      <c r="J119" s="33">
        <f>IF($C119="Yes",'2.0 Input│Historic Capex'!Q121*'3.2 Input│Other'!J$28,0)</f>
        <v>0</v>
      </c>
      <c r="K119" s="33">
        <f>IF($C119="Yes",'2.0 Input│Historic Capex'!R121*'3.2 Input│Other'!K$28,0)</f>
        <v>0</v>
      </c>
      <c r="L119" s="33">
        <f t="shared" si="1"/>
        <v>239225.59741292644</v>
      </c>
    </row>
    <row r="120" spans="1:12" x14ac:dyDescent="0.25">
      <c r="A120" s="33">
        <f>'2.0 Input│Historic Capex'!A122</f>
        <v>108</v>
      </c>
      <c r="B120" s="23" t="str">
        <f>'2.0 Input│Historic Capex'!B122</f>
        <v>BCG Control Hut Fire Suppression System</v>
      </c>
      <c r="C120" s="7" t="str">
        <f>'2.0 Input│Historic Capex'!E122</f>
        <v>Yes</v>
      </c>
      <c r="D120" s="7" t="str">
        <f>'2.0 Input│Historic Capex'!C122</f>
        <v>City Gates &amp; Field Regs</v>
      </c>
      <c r="E120" s="23" t="str">
        <f>IF('2.0 Input│Historic Capex'!D122='3.2 Input│Other'!$A$54,'3.2 Input│Other'!$A$54,IF('2.0 Input│Historic Capex'!D122='3.2 Input│Other'!$A$56,'3.2 Input│Other'!$A$56,'3.2 Input│Other'!$A$55))</f>
        <v>Replacement</v>
      </c>
      <c r="F120" s="33">
        <f>IF($C120="Yes",'2.0 Input│Historic Capex'!M122*'3.2 Input│Other'!F$27*'3.2 Input│Other'!F$28,0)</f>
        <v>0</v>
      </c>
      <c r="G120" s="33">
        <f>IF($C120="Yes",'2.0 Input│Historic Capex'!N122*'3.2 Input│Other'!G$28,0)</f>
        <v>66964.29745098039</v>
      </c>
      <c r="H120" s="33">
        <f>IF($C120="Yes",'2.0 Input│Historic Capex'!O122*'3.2 Input│Other'!H$28,0)</f>
        <v>0</v>
      </c>
      <c r="I120" s="33">
        <f>IF($C120="Yes",'2.0 Input│Historic Capex'!P122*'3.2 Input│Other'!I$28,0)</f>
        <v>0</v>
      </c>
      <c r="J120" s="33">
        <f>IF($C120="Yes",'2.0 Input│Historic Capex'!Q122*'3.2 Input│Other'!J$28,0)</f>
        <v>0</v>
      </c>
      <c r="K120" s="33">
        <f>IF($C120="Yes",'2.0 Input│Historic Capex'!R122*'3.2 Input│Other'!K$28,0)</f>
        <v>0</v>
      </c>
      <c r="L120" s="33">
        <f t="shared" si="1"/>
        <v>66964.29745098039</v>
      </c>
    </row>
    <row r="121" spans="1:12" x14ac:dyDescent="0.25">
      <c r="A121" s="33">
        <f>'2.0 Input│Historic Capex'!A123</f>
        <v>109</v>
      </c>
      <c r="B121" s="23" t="str">
        <f>'2.0 Input│Historic Capex'!B123</f>
        <v>Valve - Actuate MLV's in T1 areas</v>
      </c>
      <c r="C121" s="7" t="str">
        <f>'2.0 Input│Historic Capex'!E123</f>
        <v>Yes</v>
      </c>
      <c r="D121" s="7" t="str">
        <f>'2.0 Input│Historic Capex'!C123</f>
        <v>Pipelines</v>
      </c>
      <c r="E121" s="23" t="str">
        <f>IF('2.0 Input│Historic Capex'!D123='3.2 Input│Other'!$A$54,'3.2 Input│Other'!$A$54,IF('2.0 Input│Historic Capex'!D123='3.2 Input│Other'!$A$56,'3.2 Input│Other'!$A$56,'3.2 Input│Other'!$A$55))</f>
        <v>Replacement</v>
      </c>
      <c r="F121" s="33">
        <f>IF($C121="Yes",'2.0 Input│Historic Capex'!M123*'3.2 Input│Other'!F$27*'3.2 Input│Other'!F$28,0)</f>
        <v>0</v>
      </c>
      <c r="G121" s="33">
        <f>IF($C121="Yes",'2.0 Input│Historic Capex'!N123*'3.2 Input│Other'!G$28,0)</f>
        <v>0</v>
      </c>
      <c r="H121" s="33">
        <f>IF($C121="Yes",'2.0 Input│Historic Capex'!O123*'3.2 Input│Other'!H$28,0)</f>
        <v>1377660.1064094636</v>
      </c>
      <c r="I121" s="33">
        <f>IF($C121="Yes",'2.0 Input│Historic Capex'!P123*'3.2 Input│Other'!I$28,0)</f>
        <v>1403147.109191539</v>
      </c>
      <c r="J121" s="33">
        <f>IF($C121="Yes",'2.0 Input│Historic Capex'!Q123*'3.2 Input│Other'!J$28,0)</f>
        <v>1425845.4489053767</v>
      </c>
      <c r="K121" s="33">
        <f>IF($C121="Yes",'2.0 Input│Historic Capex'!R123*'3.2 Input│Other'!K$28,0)</f>
        <v>0</v>
      </c>
      <c r="L121" s="33">
        <f t="shared" si="1"/>
        <v>4206652.6645063795</v>
      </c>
    </row>
    <row r="122" spans="1:12" x14ac:dyDescent="0.25">
      <c r="A122" s="33">
        <f>'2.0 Input│Historic Capex'!A124</f>
        <v>110</v>
      </c>
      <c r="B122" s="23" t="str">
        <f>'2.0 Input│Historic Capex'!B124</f>
        <v>Valve - Longford to Dandenong LV10 Vent Stack</v>
      </c>
      <c r="C122" s="7" t="str">
        <f>'2.0 Input│Historic Capex'!E124</f>
        <v>Yes</v>
      </c>
      <c r="D122" s="7" t="str">
        <f>'2.0 Input│Historic Capex'!C124</f>
        <v>Pipelines</v>
      </c>
      <c r="E122" s="23" t="str">
        <f>IF('2.0 Input│Historic Capex'!D124='3.2 Input│Other'!$A$54,'3.2 Input│Other'!$A$54,IF('2.0 Input│Historic Capex'!D124='3.2 Input│Other'!$A$56,'3.2 Input│Other'!$A$56,'3.2 Input│Other'!$A$55))</f>
        <v>Replacement</v>
      </c>
      <c r="F122" s="33">
        <f>IF($C122="Yes",'2.0 Input│Historic Capex'!M124*'3.2 Input│Other'!F$27*'3.2 Input│Other'!F$28,0)</f>
        <v>36901.199999999997</v>
      </c>
      <c r="G122" s="33">
        <f>IF($C122="Yes",'2.0 Input│Historic Capex'!N124*'3.2 Input│Other'!G$28,0)</f>
        <v>34321.030445882352</v>
      </c>
      <c r="H122" s="33">
        <f>IF($C122="Yes",'2.0 Input│Historic Capex'!O124*'3.2 Input│Other'!H$28,0)</f>
        <v>0</v>
      </c>
      <c r="I122" s="33">
        <f>IF($C122="Yes",'2.0 Input│Historic Capex'!P124*'3.2 Input│Other'!I$28,0)</f>
        <v>0</v>
      </c>
      <c r="J122" s="33">
        <f>IF($C122="Yes",'2.0 Input│Historic Capex'!Q124*'3.2 Input│Other'!J$28,0)</f>
        <v>0</v>
      </c>
      <c r="K122" s="33">
        <f>IF($C122="Yes",'2.0 Input│Historic Capex'!R124*'3.2 Input│Other'!K$28,0)</f>
        <v>0</v>
      </c>
      <c r="L122" s="33">
        <f t="shared" si="1"/>
        <v>34321.030445882352</v>
      </c>
    </row>
    <row r="123" spans="1:12" x14ac:dyDescent="0.25">
      <c r="A123" s="33">
        <f>'2.0 Input│Historic Capex'!A125</f>
        <v>111</v>
      </c>
      <c r="B123" s="23" t="str">
        <f>'2.0 Input│Historic Capex'!B125</f>
        <v>BCS Station Isolation and Loading Valves</v>
      </c>
      <c r="C123" s="7" t="str">
        <f>'2.0 Input│Historic Capex'!E125</f>
        <v>Yes</v>
      </c>
      <c r="D123" s="7" t="str">
        <f>'2.0 Input│Historic Capex'!C125</f>
        <v>Compressors</v>
      </c>
      <c r="E123" s="23" t="str">
        <f>IF('2.0 Input│Historic Capex'!D125='3.2 Input│Other'!$A$54,'3.2 Input│Other'!$A$54,IF('2.0 Input│Historic Capex'!D125='3.2 Input│Other'!$A$56,'3.2 Input│Other'!$A$56,'3.2 Input│Other'!$A$55))</f>
        <v>Replacement</v>
      </c>
      <c r="F123" s="33">
        <f>IF($C123="Yes",'2.0 Input│Historic Capex'!M125*'3.2 Input│Other'!F$27*'3.2 Input│Other'!F$28,0)</f>
        <v>0</v>
      </c>
      <c r="G123" s="33">
        <f>IF($C123="Yes",'2.0 Input│Historic Capex'!N125*'3.2 Input│Other'!G$28,0)</f>
        <v>0</v>
      </c>
      <c r="H123" s="33">
        <f>IF($C123="Yes",'2.0 Input│Historic Capex'!O125*'3.2 Input│Other'!H$28,0)</f>
        <v>955224.98113109788</v>
      </c>
      <c r="I123" s="33">
        <f>IF($C123="Yes",'2.0 Input│Historic Capex'!P125*'3.2 Input│Other'!I$28,0)</f>
        <v>0</v>
      </c>
      <c r="J123" s="33">
        <f>IF($C123="Yes",'2.0 Input│Historic Capex'!Q125*'3.2 Input│Other'!J$28,0)</f>
        <v>0</v>
      </c>
      <c r="K123" s="33">
        <f>IF($C123="Yes",'2.0 Input│Historic Capex'!R125*'3.2 Input│Other'!K$28,0)</f>
        <v>0</v>
      </c>
      <c r="L123" s="33">
        <f t="shared" si="1"/>
        <v>955224.98113109788</v>
      </c>
    </row>
    <row r="124" spans="1:12" x14ac:dyDescent="0.25">
      <c r="A124" s="33">
        <f>'2.0 Input│Historic Capex'!A126</f>
        <v>112</v>
      </c>
      <c r="B124" s="23" t="str">
        <f>'2.0 Input│Historic Capex'!B126</f>
        <v>Iona CS - Capacity Aftercooler upgrade</v>
      </c>
      <c r="C124" s="7" t="str">
        <f>'2.0 Input│Historic Capex'!E126</f>
        <v>Yes</v>
      </c>
      <c r="D124" s="7" t="str">
        <f>'2.0 Input│Historic Capex'!C126</f>
        <v>Compressors</v>
      </c>
      <c r="E124" s="23" t="str">
        <f>IF('2.0 Input│Historic Capex'!D126='3.2 Input│Other'!$A$54,'3.2 Input│Other'!$A$54,IF('2.0 Input│Historic Capex'!D126='3.2 Input│Other'!$A$56,'3.2 Input│Other'!$A$56,'3.2 Input│Other'!$A$55))</f>
        <v>Replacement</v>
      </c>
      <c r="F124" s="33">
        <f>IF($C124="Yes",'2.0 Input│Historic Capex'!M126*'3.2 Input│Other'!F$27*'3.2 Input│Other'!F$28,0)</f>
        <v>0</v>
      </c>
      <c r="G124" s="33">
        <f>IF($C124="Yes",'2.0 Input│Historic Capex'!N126*'3.2 Input│Other'!G$28,0)</f>
        <v>0</v>
      </c>
      <c r="H124" s="33">
        <f>IF($C124="Yes",'2.0 Input│Historic Capex'!O126*'3.2 Input│Other'!H$28,0)</f>
        <v>741012.58834811754</v>
      </c>
      <c r="I124" s="33">
        <f>IF($C124="Yes",'2.0 Input│Historic Capex'!P126*'3.2 Input│Other'!I$28,0)</f>
        <v>0</v>
      </c>
      <c r="J124" s="33">
        <f>IF($C124="Yes",'2.0 Input│Historic Capex'!Q126*'3.2 Input│Other'!J$28,0)</f>
        <v>0</v>
      </c>
      <c r="K124" s="33">
        <f>IF($C124="Yes",'2.0 Input│Historic Capex'!R126*'3.2 Input│Other'!K$28,0)</f>
        <v>0</v>
      </c>
      <c r="L124" s="33">
        <f t="shared" si="1"/>
        <v>741012.58834811754</v>
      </c>
    </row>
    <row r="125" spans="1:12" x14ac:dyDescent="0.25">
      <c r="A125" s="33">
        <f>'2.0 Input│Historic Capex'!A127</f>
        <v>113</v>
      </c>
      <c r="B125" s="23" t="str">
        <f>'2.0 Input│Historic Capex'!B127</f>
        <v>BCS DEA Upgrade</v>
      </c>
      <c r="C125" s="7" t="str">
        <f>'2.0 Input│Historic Capex'!E127</f>
        <v>Yes</v>
      </c>
      <c r="D125" s="7" t="str">
        <f>'2.0 Input│Historic Capex'!C127</f>
        <v>Compressors</v>
      </c>
      <c r="E125" s="23" t="str">
        <f>IF('2.0 Input│Historic Capex'!D127='3.2 Input│Other'!$A$54,'3.2 Input│Other'!$A$54,IF('2.0 Input│Historic Capex'!D127='3.2 Input│Other'!$A$56,'3.2 Input│Other'!$A$56,'3.2 Input│Other'!$A$55))</f>
        <v>Replacement</v>
      </c>
      <c r="F125" s="33">
        <f>IF($C125="Yes",'2.0 Input│Historic Capex'!M127*'3.2 Input│Other'!F$27*'3.2 Input│Other'!F$28,0)</f>
        <v>0</v>
      </c>
      <c r="G125" s="33">
        <f>IF($C125="Yes",'2.0 Input│Historic Capex'!N127*'3.2 Input│Other'!G$28,0)</f>
        <v>0</v>
      </c>
      <c r="H125" s="33">
        <f>IF($C125="Yes",'2.0 Input│Historic Capex'!O127*'3.2 Input│Other'!H$28,0)</f>
        <v>0</v>
      </c>
      <c r="I125" s="33">
        <f>IF($C125="Yes",'2.0 Input│Historic Capex'!P127*'3.2 Input│Other'!I$28,0)</f>
        <v>376794.76297382737</v>
      </c>
      <c r="J125" s="33">
        <f>IF($C125="Yes",'2.0 Input│Historic Capex'!Q127*'3.2 Input│Other'!J$28,0)</f>
        <v>0</v>
      </c>
      <c r="K125" s="33">
        <f>IF($C125="Yes",'2.0 Input│Historic Capex'!R127*'3.2 Input│Other'!K$28,0)</f>
        <v>0</v>
      </c>
      <c r="L125" s="33">
        <f t="shared" si="1"/>
        <v>376794.76297382737</v>
      </c>
    </row>
    <row r="126" spans="1:12" x14ac:dyDescent="0.25">
      <c r="A126" s="33">
        <f>'2.0 Input│Historic Capex'!A128</f>
        <v>114</v>
      </c>
      <c r="B126" s="23" t="str">
        <f>'2.0 Input│Historic Capex'!B128</f>
        <v>BCS GEA Upgrade</v>
      </c>
      <c r="C126" s="7" t="str">
        <f>'2.0 Input│Historic Capex'!E128</f>
        <v>Yes</v>
      </c>
      <c r="D126" s="7" t="str">
        <f>'2.0 Input│Historic Capex'!C128</f>
        <v>Compressors</v>
      </c>
      <c r="E126" s="23" t="str">
        <f>IF('2.0 Input│Historic Capex'!D128='3.2 Input│Other'!$A$54,'3.2 Input│Other'!$A$54,IF('2.0 Input│Historic Capex'!D128='3.2 Input│Other'!$A$56,'3.2 Input│Other'!$A$56,'3.2 Input│Other'!$A$55))</f>
        <v>Replacement</v>
      </c>
      <c r="F126" s="33">
        <f>IF($C126="Yes",'2.0 Input│Historic Capex'!M128*'3.2 Input│Other'!F$27*'3.2 Input│Other'!F$28,0)</f>
        <v>0</v>
      </c>
      <c r="G126" s="33">
        <f>IF($C126="Yes",'2.0 Input│Historic Capex'!N128*'3.2 Input│Other'!G$28,0)</f>
        <v>0</v>
      </c>
      <c r="H126" s="33">
        <f>IF($C126="Yes",'2.0 Input│Historic Capex'!O128*'3.2 Input│Other'!H$28,0)</f>
        <v>0</v>
      </c>
      <c r="I126" s="33">
        <f>IF($C126="Yes",'2.0 Input│Historic Capex'!P128*'3.2 Input│Other'!I$28,0)</f>
        <v>0</v>
      </c>
      <c r="J126" s="33">
        <f>IF($C126="Yes",'2.0 Input│Historic Capex'!Q128*'3.2 Input│Other'!J$28,0)</f>
        <v>0</v>
      </c>
      <c r="K126" s="33">
        <f>IF($C126="Yes",'2.0 Input│Historic Capex'!R128*'3.2 Input│Other'!K$28,0)</f>
        <v>0</v>
      </c>
      <c r="L126" s="33">
        <f t="shared" si="1"/>
        <v>0</v>
      </c>
    </row>
    <row r="127" spans="1:12" x14ac:dyDescent="0.25">
      <c r="A127" s="33">
        <f>'2.0 Input│Historic Capex'!A129</f>
        <v>115</v>
      </c>
      <c r="B127" s="23" t="str">
        <f>'2.0 Input│Historic Capex'!B129</f>
        <v>Pig Trap - Keon Park Install</v>
      </c>
      <c r="C127" s="7" t="str">
        <f>'2.0 Input│Historic Capex'!E129</f>
        <v>Yes</v>
      </c>
      <c r="D127" s="7" t="str">
        <f>'2.0 Input│Historic Capex'!C129</f>
        <v>City Gates &amp; Field Regs</v>
      </c>
      <c r="E127" s="23" t="str">
        <f>IF('2.0 Input│Historic Capex'!D129='3.2 Input│Other'!$A$54,'3.2 Input│Other'!$A$54,IF('2.0 Input│Historic Capex'!D129='3.2 Input│Other'!$A$56,'3.2 Input│Other'!$A$56,'3.2 Input│Other'!$A$55))</f>
        <v>Replacement</v>
      </c>
      <c r="F127" s="33">
        <f>IF($C127="Yes",'2.0 Input│Historic Capex'!M129*'3.2 Input│Other'!F$27*'3.2 Input│Other'!F$28,0)</f>
        <v>1776584.2499999998</v>
      </c>
      <c r="G127" s="33">
        <f>IF($C127="Yes",'2.0 Input│Historic Capex'!N129*'3.2 Input│Other'!G$28,0)</f>
        <v>-385445.4098039213</v>
      </c>
      <c r="H127" s="33">
        <f>IF($C127="Yes",'2.0 Input│Historic Capex'!O129*'3.2 Input│Other'!H$28,0)</f>
        <v>0</v>
      </c>
      <c r="I127" s="33">
        <f>IF($C127="Yes",'2.0 Input│Historic Capex'!P129*'3.2 Input│Other'!I$28,0)</f>
        <v>0</v>
      </c>
      <c r="J127" s="33">
        <f>IF($C127="Yes",'2.0 Input│Historic Capex'!Q129*'3.2 Input│Other'!J$28,0)</f>
        <v>0</v>
      </c>
      <c r="K127" s="33">
        <f>IF($C127="Yes",'2.0 Input│Historic Capex'!R129*'3.2 Input│Other'!K$28,0)</f>
        <v>0</v>
      </c>
      <c r="L127" s="33">
        <f t="shared" si="1"/>
        <v>-385445.4098039213</v>
      </c>
    </row>
    <row r="128" spans="1:12" x14ac:dyDescent="0.25">
      <c r="A128" s="33">
        <f>'2.0 Input│Historic Capex'!A130</f>
        <v>116</v>
      </c>
      <c r="B128" s="23" t="str">
        <f>'2.0 Input│Historic Capex'!B130</f>
        <v>BCS Replacement of FSV, ASV &amp; Other Valves</v>
      </c>
      <c r="C128" s="7" t="str">
        <f>'2.0 Input│Historic Capex'!E130</f>
        <v>Yes</v>
      </c>
      <c r="D128" s="7" t="str">
        <f>'2.0 Input│Historic Capex'!C130</f>
        <v>Compressors</v>
      </c>
      <c r="E128" s="23" t="str">
        <f>IF('2.0 Input│Historic Capex'!D130='3.2 Input│Other'!$A$54,'3.2 Input│Other'!$A$54,IF('2.0 Input│Historic Capex'!D130='3.2 Input│Other'!$A$56,'3.2 Input│Other'!$A$56,'3.2 Input│Other'!$A$55))</f>
        <v>Replacement</v>
      </c>
      <c r="F128" s="33">
        <f>IF($C128="Yes",'2.0 Input│Historic Capex'!M130*'3.2 Input│Other'!F$27*'3.2 Input│Other'!F$28,0)</f>
        <v>0</v>
      </c>
      <c r="G128" s="33">
        <f>IF($C128="Yes",'2.0 Input│Historic Capex'!N130*'3.2 Input│Other'!G$28,0)</f>
        <v>0</v>
      </c>
      <c r="H128" s="33">
        <f>IF($C128="Yes",'2.0 Input│Historic Capex'!O130*'3.2 Input│Other'!H$28,0)</f>
        <v>934986.87674829399</v>
      </c>
      <c r="I128" s="33">
        <f>IF($C128="Yes",'2.0 Input│Historic Capex'!P130*'3.2 Input│Other'!I$28,0)</f>
        <v>0</v>
      </c>
      <c r="J128" s="33">
        <f>IF($C128="Yes",'2.0 Input│Historic Capex'!Q130*'3.2 Input│Other'!J$28,0)</f>
        <v>0</v>
      </c>
      <c r="K128" s="33">
        <f>IF($C128="Yes",'2.0 Input│Historic Capex'!R130*'3.2 Input│Other'!K$28,0)</f>
        <v>0</v>
      </c>
      <c r="L128" s="33">
        <f t="shared" si="1"/>
        <v>934986.87674829399</v>
      </c>
    </row>
    <row r="129" spans="1:12" x14ac:dyDescent="0.25">
      <c r="A129" s="33">
        <f>'2.0 Input│Historic Capex'!A131</f>
        <v>117</v>
      </c>
      <c r="B129" s="23" t="str">
        <f>'2.0 Input│Historic Capex'!B131</f>
        <v>BCS Unit 10 &amp; 11 Cooler Upgrade</v>
      </c>
      <c r="C129" s="7" t="str">
        <f>'2.0 Input│Historic Capex'!E131</f>
        <v>Yes</v>
      </c>
      <c r="D129" s="7" t="str">
        <f>'2.0 Input│Historic Capex'!C131</f>
        <v>Compressors</v>
      </c>
      <c r="E129" s="23" t="str">
        <f>IF('2.0 Input│Historic Capex'!D131='3.2 Input│Other'!$A$54,'3.2 Input│Other'!$A$54,IF('2.0 Input│Historic Capex'!D131='3.2 Input│Other'!$A$56,'3.2 Input│Other'!$A$56,'3.2 Input│Other'!$A$55))</f>
        <v>Replacement</v>
      </c>
      <c r="F129" s="33">
        <f>IF($C129="Yes",'2.0 Input│Historic Capex'!M131*'3.2 Input│Other'!F$27*'3.2 Input│Other'!F$28,0)</f>
        <v>7007.61</v>
      </c>
      <c r="G129" s="33">
        <f>IF($C129="Yes",'2.0 Input│Historic Capex'!N131*'3.2 Input│Other'!G$28,0)</f>
        <v>-7199.9757647058814</v>
      </c>
      <c r="H129" s="33">
        <f>IF($C129="Yes",'2.0 Input│Historic Capex'!O131*'3.2 Input│Other'!H$28,0)</f>
        <v>3501893.8573916466</v>
      </c>
      <c r="I129" s="33">
        <f>IF($C129="Yes",'2.0 Input│Historic Capex'!P131*'3.2 Input│Other'!I$28,0)</f>
        <v>0</v>
      </c>
      <c r="J129" s="33">
        <f>IF($C129="Yes",'2.0 Input│Historic Capex'!Q131*'3.2 Input│Other'!J$28,0)</f>
        <v>0</v>
      </c>
      <c r="K129" s="33">
        <f>IF($C129="Yes",'2.0 Input│Historic Capex'!R131*'3.2 Input│Other'!K$28,0)</f>
        <v>0</v>
      </c>
      <c r="L129" s="33">
        <f t="shared" si="1"/>
        <v>3494693.8816269408</v>
      </c>
    </row>
    <row r="130" spans="1:12" x14ac:dyDescent="0.25">
      <c r="A130" s="33">
        <f>'2.0 Input│Historic Capex'!A132</f>
        <v>118</v>
      </c>
      <c r="B130" s="23" t="str">
        <f>'2.0 Input│Historic Capex'!B132</f>
        <v>SMS - GIS &amp; Aerial Photography</v>
      </c>
      <c r="C130" s="7" t="str">
        <f>'2.0 Input│Historic Capex'!E132</f>
        <v>Yes</v>
      </c>
      <c r="D130" s="7" t="str">
        <f>'2.0 Input│Historic Capex'!C132</f>
        <v>Pipelines</v>
      </c>
      <c r="E130" s="23" t="str">
        <f>IF('2.0 Input│Historic Capex'!D132='3.2 Input│Other'!$A$54,'3.2 Input│Other'!$A$54,IF('2.0 Input│Historic Capex'!D132='3.2 Input│Other'!$A$56,'3.2 Input│Other'!$A$56,'3.2 Input│Other'!$A$55))</f>
        <v>Replacement</v>
      </c>
      <c r="F130" s="33">
        <f>IF($C130="Yes",'2.0 Input│Historic Capex'!M132*'3.2 Input│Other'!F$27*'3.2 Input│Other'!F$28,0)</f>
        <v>0</v>
      </c>
      <c r="G130" s="33">
        <f>IF($C130="Yes",'2.0 Input│Historic Capex'!N132*'3.2 Input│Other'!G$28,0)</f>
        <v>0</v>
      </c>
      <c r="H130" s="33">
        <f>IF($C130="Yes",'2.0 Input│Historic Capex'!O132*'3.2 Input│Other'!H$28,0)</f>
        <v>0</v>
      </c>
      <c r="I130" s="33">
        <f>IF($C130="Yes",'2.0 Input│Historic Capex'!P132*'3.2 Input│Other'!I$28,0)</f>
        <v>0</v>
      </c>
      <c r="J130" s="33">
        <f>IF($C130="Yes",'2.0 Input│Historic Capex'!Q132*'3.2 Input│Other'!J$28,0)</f>
        <v>0</v>
      </c>
      <c r="K130" s="33">
        <f>IF($C130="Yes",'2.0 Input│Historic Capex'!R132*'3.2 Input│Other'!K$28,0)</f>
        <v>0</v>
      </c>
      <c r="L130" s="33">
        <f t="shared" si="1"/>
        <v>0</v>
      </c>
    </row>
    <row r="131" spans="1:12" x14ac:dyDescent="0.25">
      <c r="A131" s="33">
        <f>'2.0 Input│Historic Capex'!A133</f>
        <v>119</v>
      </c>
      <c r="B131" s="23" t="str">
        <f>'2.0 Input│Historic Capex'!B133</f>
        <v>SMS - Vehicle Barrier Protection</v>
      </c>
      <c r="C131" s="7" t="str">
        <f>'2.0 Input│Historic Capex'!E133</f>
        <v>Yes</v>
      </c>
      <c r="D131" s="7" t="str">
        <f>'2.0 Input│Historic Capex'!C133</f>
        <v>Pipelines</v>
      </c>
      <c r="E131" s="23" t="str">
        <f>IF('2.0 Input│Historic Capex'!D133='3.2 Input│Other'!$A$54,'3.2 Input│Other'!$A$54,IF('2.0 Input│Historic Capex'!D133='3.2 Input│Other'!$A$56,'3.2 Input│Other'!$A$56,'3.2 Input│Other'!$A$55))</f>
        <v>Replacement</v>
      </c>
      <c r="F131" s="33">
        <f>IF($C131="Yes",'2.0 Input│Historic Capex'!M133*'3.2 Input│Other'!F$27*'3.2 Input│Other'!F$28,0)</f>
        <v>0</v>
      </c>
      <c r="G131" s="33">
        <f>IF($C131="Yes",'2.0 Input│Historic Capex'!N133*'3.2 Input│Other'!G$28,0)</f>
        <v>0</v>
      </c>
      <c r="H131" s="33">
        <f>IF($C131="Yes",'2.0 Input│Historic Capex'!O133*'3.2 Input│Other'!H$28,0)</f>
        <v>0</v>
      </c>
      <c r="I131" s="33">
        <f>IF($C131="Yes",'2.0 Input│Historic Capex'!P133*'3.2 Input│Other'!I$28,0)</f>
        <v>0</v>
      </c>
      <c r="J131" s="33">
        <f>IF($C131="Yes",'2.0 Input│Historic Capex'!Q133*'3.2 Input│Other'!J$28,0)</f>
        <v>0</v>
      </c>
      <c r="K131" s="33">
        <f>IF($C131="Yes",'2.0 Input│Historic Capex'!R133*'3.2 Input│Other'!K$28,0)</f>
        <v>0</v>
      </c>
      <c r="L131" s="33">
        <f t="shared" si="1"/>
        <v>0</v>
      </c>
    </row>
    <row r="132" spans="1:12" x14ac:dyDescent="0.25">
      <c r="A132" s="33">
        <f>'2.0 Input│Historic Capex'!A134</f>
        <v>120</v>
      </c>
      <c r="B132" s="23" t="str">
        <f>'2.0 Input│Historic Capex'!B134</f>
        <v>SMS - Site Hazops</v>
      </c>
      <c r="C132" s="7" t="str">
        <f>'2.0 Input│Historic Capex'!E134</f>
        <v>Yes</v>
      </c>
      <c r="D132" s="7" t="str">
        <f>'2.0 Input│Historic Capex'!C134</f>
        <v>Pipelines</v>
      </c>
      <c r="E132" s="23" t="str">
        <f>IF('2.0 Input│Historic Capex'!D134='3.2 Input│Other'!$A$54,'3.2 Input│Other'!$A$54,IF('2.0 Input│Historic Capex'!D134='3.2 Input│Other'!$A$56,'3.2 Input│Other'!$A$56,'3.2 Input│Other'!$A$55))</f>
        <v>Replacement</v>
      </c>
      <c r="F132" s="33">
        <f>IF($C132="Yes",'2.0 Input│Historic Capex'!M134*'3.2 Input│Other'!F$27*'3.2 Input│Other'!F$28,0)</f>
        <v>0</v>
      </c>
      <c r="G132" s="33">
        <f>IF($C132="Yes",'2.0 Input│Historic Capex'!N134*'3.2 Input│Other'!G$28,0)</f>
        <v>0</v>
      </c>
      <c r="H132" s="33">
        <f>IF($C132="Yes",'2.0 Input│Historic Capex'!O134*'3.2 Input│Other'!H$28,0)</f>
        <v>0</v>
      </c>
      <c r="I132" s="33">
        <f>IF($C132="Yes",'2.0 Input│Historic Capex'!P134*'3.2 Input│Other'!I$28,0)</f>
        <v>0</v>
      </c>
      <c r="J132" s="33">
        <f>IF($C132="Yes",'2.0 Input│Historic Capex'!Q134*'3.2 Input│Other'!J$28,0)</f>
        <v>0</v>
      </c>
      <c r="K132" s="33">
        <f>IF($C132="Yes",'2.0 Input│Historic Capex'!R134*'3.2 Input│Other'!K$28,0)</f>
        <v>0</v>
      </c>
      <c r="L132" s="33">
        <f t="shared" si="1"/>
        <v>0</v>
      </c>
    </row>
    <row r="133" spans="1:12" x14ac:dyDescent="0.25">
      <c r="A133" s="33">
        <f>'2.0 Input│Historic Capex'!A135</f>
        <v>121</v>
      </c>
      <c r="B133" s="23" t="str">
        <f>'2.0 Input│Historic Capex'!B135</f>
        <v>SMS - Bush Fire Impact Studies</v>
      </c>
      <c r="C133" s="7" t="str">
        <f>'2.0 Input│Historic Capex'!E135</f>
        <v>Yes</v>
      </c>
      <c r="D133" s="7" t="str">
        <f>'2.0 Input│Historic Capex'!C135</f>
        <v>Pipelines</v>
      </c>
      <c r="E133" s="23" t="str">
        <f>IF('2.0 Input│Historic Capex'!D135='3.2 Input│Other'!$A$54,'3.2 Input│Other'!$A$54,IF('2.0 Input│Historic Capex'!D135='3.2 Input│Other'!$A$56,'3.2 Input│Other'!$A$56,'3.2 Input│Other'!$A$55))</f>
        <v>Replacement</v>
      </c>
      <c r="F133" s="33">
        <f>IF($C133="Yes",'2.0 Input│Historic Capex'!M135*'3.2 Input│Other'!F$27*'3.2 Input│Other'!F$28,0)</f>
        <v>0</v>
      </c>
      <c r="G133" s="33">
        <f>IF($C133="Yes",'2.0 Input│Historic Capex'!N135*'3.2 Input│Other'!G$28,0)</f>
        <v>0</v>
      </c>
      <c r="H133" s="33">
        <f>IF($C133="Yes",'2.0 Input│Historic Capex'!O135*'3.2 Input│Other'!H$28,0)</f>
        <v>0</v>
      </c>
      <c r="I133" s="33">
        <f>IF($C133="Yes",'2.0 Input│Historic Capex'!P135*'3.2 Input│Other'!I$28,0)</f>
        <v>0</v>
      </c>
      <c r="J133" s="33">
        <f>IF($C133="Yes",'2.0 Input│Historic Capex'!Q135*'3.2 Input│Other'!J$28,0)</f>
        <v>0</v>
      </c>
      <c r="K133" s="33">
        <f>IF($C133="Yes",'2.0 Input│Historic Capex'!R135*'3.2 Input│Other'!K$28,0)</f>
        <v>0</v>
      </c>
      <c r="L133" s="33">
        <f t="shared" si="1"/>
        <v>0</v>
      </c>
    </row>
    <row r="134" spans="1:12" x14ac:dyDescent="0.25">
      <c r="A134" s="33">
        <f>'2.0 Input│Historic Capex'!A136</f>
        <v>122</v>
      </c>
      <c r="B134" s="23" t="str">
        <f>'2.0 Input│Historic Capex'!B136</f>
        <v>Wollert to Clonbinane Looping</v>
      </c>
      <c r="C134" s="7" t="str">
        <f>'2.0 Input│Historic Capex'!E136</f>
        <v>Yes</v>
      </c>
      <c r="D134" s="7" t="str">
        <f>'2.0 Input│Historic Capex'!C136</f>
        <v>Pipelines</v>
      </c>
      <c r="E134" s="23" t="str">
        <f>IF('2.0 Input│Historic Capex'!D136='3.2 Input│Other'!$A$54,'3.2 Input│Other'!$A$54,IF('2.0 Input│Historic Capex'!D136='3.2 Input│Other'!$A$56,'3.2 Input│Other'!$A$56,'3.2 Input│Other'!$A$55))</f>
        <v>Augmentation</v>
      </c>
      <c r="F134" s="33">
        <f>IF($C134="Yes",'2.0 Input│Historic Capex'!M136*'3.2 Input│Other'!F$27*'3.2 Input│Other'!F$28,0)</f>
        <v>2012762.6345269864</v>
      </c>
      <c r="G134" s="33">
        <f>IF($C134="Yes",'2.0 Input│Historic Capex'!N136*'3.2 Input│Other'!G$28,0)</f>
        <v>1869064.0250292139</v>
      </c>
      <c r="H134" s="33">
        <f>IF($C134="Yes",'2.0 Input│Historic Capex'!O136*'3.2 Input│Other'!H$28,0)</f>
        <v>36074991.268280298</v>
      </c>
      <c r="I134" s="33">
        <f>IF($C134="Yes",'2.0 Input│Historic Capex'!P136*'3.2 Input│Other'!I$28,0)</f>
        <v>0</v>
      </c>
      <c r="J134" s="33">
        <f>IF($C134="Yes",'2.0 Input│Historic Capex'!Q136*'3.2 Input│Other'!J$28,0)</f>
        <v>0</v>
      </c>
      <c r="K134" s="33">
        <f>IF($C134="Yes",'2.0 Input│Historic Capex'!R136*'3.2 Input│Other'!K$28,0)</f>
        <v>0</v>
      </c>
      <c r="L134" s="33">
        <f t="shared" si="1"/>
        <v>37944055.29330951</v>
      </c>
    </row>
    <row r="135" spans="1:12" x14ac:dyDescent="0.25">
      <c r="A135" s="33">
        <f>'2.0 Input│Historic Capex'!A137</f>
        <v>123</v>
      </c>
      <c r="B135" s="23" t="str">
        <f>'2.0 Input│Historic Capex'!B137</f>
        <v>MAOP Upgrade - Euroa to Springhurst</v>
      </c>
      <c r="C135" s="7" t="str">
        <f>'2.0 Input│Historic Capex'!E137</f>
        <v>Yes</v>
      </c>
      <c r="D135" s="7" t="str">
        <f>'2.0 Input│Historic Capex'!C137</f>
        <v>Pipelines</v>
      </c>
      <c r="E135" s="23" t="str">
        <f>IF('2.0 Input│Historic Capex'!D137='3.2 Input│Other'!$A$54,'3.2 Input│Other'!$A$54,IF('2.0 Input│Historic Capex'!D137='3.2 Input│Other'!$A$56,'3.2 Input│Other'!$A$56,'3.2 Input│Other'!$A$55))</f>
        <v>Augmentation</v>
      </c>
      <c r="F135" s="33">
        <f>IF($C135="Yes",'2.0 Input│Historic Capex'!M137*'3.2 Input│Other'!F$27*'3.2 Input│Other'!F$28,0)</f>
        <v>0</v>
      </c>
      <c r="G135" s="33">
        <f>IF($C135="Yes",'2.0 Input│Historic Capex'!N137*'3.2 Input│Other'!G$28,0)</f>
        <v>195893.09564290292</v>
      </c>
      <c r="H135" s="33">
        <f>IF($C135="Yes",'2.0 Input│Historic Capex'!O137*'3.2 Input│Other'!H$28,0)</f>
        <v>1800337.8067272946</v>
      </c>
      <c r="I135" s="33">
        <f>IF($C135="Yes",'2.0 Input│Historic Capex'!P137*'3.2 Input│Other'!I$28,0)</f>
        <v>0</v>
      </c>
      <c r="J135" s="33">
        <f>IF($C135="Yes",'2.0 Input│Historic Capex'!Q137*'3.2 Input│Other'!J$28,0)</f>
        <v>0</v>
      </c>
      <c r="K135" s="33">
        <f>IF($C135="Yes",'2.0 Input│Historic Capex'!R137*'3.2 Input│Other'!K$28,0)</f>
        <v>0</v>
      </c>
      <c r="L135" s="33">
        <f t="shared" si="1"/>
        <v>1996230.9023701975</v>
      </c>
    </row>
    <row r="136" spans="1:12" x14ac:dyDescent="0.25">
      <c r="A136" s="33">
        <f>'2.0 Input│Historic Capex'!A138</f>
        <v>124</v>
      </c>
      <c r="B136" s="23" t="str">
        <f>'2.0 Input│Historic Capex'!B138</f>
        <v>MAOP Upgrade - Euroa to Springhurst</v>
      </c>
      <c r="C136" s="7" t="str">
        <f>'2.0 Input│Historic Capex'!E138</f>
        <v>Yes</v>
      </c>
      <c r="D136" s="7" t="str">
        <f>'2.0 Input│Historic Capex'!C138</f>
        <v>City Gates &amp; Field Regs</v>
      </c>
      <c r="E136" s="23" t="str">
        <f>IF('2.0 Input│Historic Capex'!D138='3.2 Input│Other'!$A$54,'3.2 Input│Other'!$A$54,IF('2.0 Input│Historic Capex'!D138='3.2 Input│Other'!$A$56,'3.2 Input│Other'!$A$56,'3.2 Input│Other'!$A$55))</f>
        <v>Augmentation</v>
      </c>
      <c r="F136" s="33">
        <f>IF($C136="Yes",'2.0 Input│Historic Capex'!M138*'3.2 Input│Other'!F$27*'3.2 Input│Other'!F$28,0)</f>
        <v>0</v>
      </c>
      <c r="G136" s="33">
        <f>IF($C136="Yes",'2.0 Input│Historic Capex'!N138*'3.2 Input│Other'!G$28,0)</f>
        <v>195893.09564290292</v>
      </c>
      <c r="H136" s="33">
        <f>IF($C136="Yes",'2.0 Input│Historic Capex'!O138*'3.2 Input│Other'!H$28,0)</f>
        <v>1800337.8067272946</v>
      </c>
      <c r="I136" s="33">
        <f>IF($C136="Yes",'2.0 Input│Historic Capex'!P138*'3.2 Input│Other'!I$28,0)</f>
        <v>0</v>
      </c>
      <c r="J136" s="33">
        <f>IF($C136="Yes",'2.0 Input│Historic Capex'!Q138*'3.2 Input│Other'!J$28,0)</f>
        <v>0</v>
      </c>
      <c r="K136" s="33">
        <f>IF($C136="Yes",'2.0 Input│Historic Capex'!R138*'3.2 Input│Other'!K$28,0)</f>
        <v>0</v>
      </c>
      <c r="L136" s="33">
        <f t="shared" si="1"/>
        <v>1996230.9023701975</v>
      </c>
    </row>
    <row r="137" spans="1:12" x14ac:dyDescent="0.25">
      <c r="A137" s="33">
        <f>'2.0 Input│Historic Capex'!A139</f>
        <v>125</v>
      </c>
      <c r="B137" s="23" t="str">
        <f>'2.0 Input│Historic Capex'!B139</f>
        <v>Valve - T60 Longford - Dandenong Upgrade hydraulic hand pump of actuators</v>
      </c>
      <c r="C137" s="7" t="str">
        <f>'2.0 Input│Historic Capex'!E139</f>
        <v>Yes</v>
      </c>
      <c r="D137" s="7" t="str">
        <f>'2.0 Input│Historic Capex'!C139</f>
        <v>Other</v>
      </c>
      <c r="E137" s="23" t="str">
        <f>IF('2.0 Input│Historic Capex'!D139='3.2 Input│Other'!$A$54,'3.2 Input│Other'!$A$54,IF('2.0 Input│Historic Capex'!D139='3.2 Input│Other'!$A$56,'3.2 Input│Other'!$A$56,'3.2 Input│Other'!$A$55))</f>
        <v>Replacement</v>
      </c>
      <c r="F137" s="33">
        <f>IF($C137="Yes",'2.0 Input│Historic Capex'!M139*'3.2 Input│Other'!F$27*'3.2 Input│Other'!F$28,0)</f>
        <v>0</v>
      </c>
      <c r="G137" s="33">
        <f>IF($C137="Yes",'2.0 Input│Historic Capex'!N139*'3.2 Input│Other'!G$28,0)</f>
        <v>113334.36745098037</v>
      </c>
      <c r="H137" s="33">
        <f>IF($C137="Yes",'2.0 Input│Historic Capex'!O139*'3.2 Input│Other'!H$28,0)</f>
        <v>0</v>
      </c>
      <c r="I137" s="33">
        <f>IF($C137="Yes",'2.0 Input│Historic Capex'!P139*'3.2 Input│Other'!I$28,0)</f>
        <v>0</v>
      </c>
      <c r="J137" s="33">
        <f>IF($C137="Yes",'2.0 Input│Historic Capex'!Q139*'3.2 Input│Other'!J$28,0)</f>
        <v>0</v>
      </c>
      <c r="K137" s="33">
        <f>IF($C137="Yes",'2.0 Input│Historic Capex'!R139*'3.2 Input│Other'!K$28,0)</f>
        <v>0</v>
      </c>
      <c r="L137" s="33">
        <f t="shared" si="1"/>
        <v>113334.36745098037</v>
      </c>
    </row>
    <row r="138" spans="1:12" x14ac:dyDescent="0.25">
      <c r="A138" s="33">
        <f>'2.0 Input│Historic Capex'!A140</f>
        <v>126</v>
      </c>
      <c r="B138" s="23" t="str">
        <f>'2.0 Input│Historic Capex'!B140</f>
        <v>VTS - BROOKLYN LARA LOOP</v>
      </c>
      <c r="C138" s="7" t="str">
        <f>'2.0 Input│Historic Capex'!E140</f>
        <v>No</v>
      </c>
      <c r="D138" s="7" t="str">
        <f>'2.0 Input│Historic Capex'!C140</f>
        <v>Pipelines</v>
      </c>
      <c r="E138" s="23" t="str">
        <f>IF('2.0 Input│Historic Capex'!D140='3.2 Input│Other'!$A$54,'3.2 Input│Other'!$A$54,IF('2.0 Input│Historic Capex'!D140='3.2 Input│Other'!$A$56,'3.2 Input│Other'!$A$56,'3.2 Input│Other'!$A$55))</f>
        <v>Replacement</v>
      </c>
      <c r="F138" s="33">
        <f>IF($C138="Yes",'2.0 Input│Historic Capex'!M140*'3.2 Input│Other'!F$27*'3.2 Input│Other'!F$28,0)</f>
        <v>0</v>
      </c>
      <c r="G138" s="33">
        <f>IF($C138="Yes",'2.0 Input│Historic Capex'!N140*'3.2 Input│Other'!G$28,0)</f>
        <v>0</v>
      </c>
      <c r="H138" s="33">
        <f>IF($C138="Yes",'2.0 Input│Historic Capex'!O140*'3.2 Input│Other'!H$28,0)</f>
        <v>0</v>
      </c>
      <c r="I138" s="33">
        <f>IF($C138="Yes",'2.0 Input│Historic Capex'!P140*'3.2 Input│Other'!I$28,0)</f>
        <v>0</v>
      </c>
      <c r="J138" s="33">
        <f>IF($C138="Yes",'2.0 Input│Historic Capex'!Q140*'3.2 Input│Other'!J$28,0)</f>
        <v>0</v>
      </c>
      <c r="K138" s="33">
        <f>IF($C138="Yes",'2.0 Input│Historic Capex'!R140*'3.2 Input│Other'!K$28,0)</f>
        <v>0</v>
      </c>
      <c r="L138" s="33">
        <f t="shared" ref="L138:L167" si="2">SUM(G138:K138)</f>
        <v>0</v>
      </c>
    </row>
    <row r="139" spans="1:12" x14ac:dyDescent="0.25">
      <c r="A139" s="33">
        <f>'2.0 Input│Historic Capex'!A141</f>
        <v>127</v>
      </c>
      <c r="B139" s="23" t="str">
        <f>'2.0 Input│Historic Capex'!B141</f>
        <v>VTS - WOLLERT 4 &amp; 5 CAPEX</v>
      </c>
      <c r="C139" s="7" t="str">
        <f>'2.0 Input│Historic Capex'!E141</f>
        <v>No</v>
      </c>
      <c r="D139" s="7" t="str">
        <f>'2.0 Input│Historic Capex'!C141</f>
        <v>Compressors</v>
      </c>
      <c r="E139" s="23" t="str">
        <f>IF('2.0 Input│Historic Capex'!D141='3.2 Input│Other'!$A$54,'3.2 Input│Other'!$A$54,IF('2.0 Input│Historic Capex'!D141='3.2 Input│Other'!$A$56,'3.2 Input│Other'!$A$56,'3.2 Input│Other'!$A$55))</f>
        <v>Replacement</v>
      </c>
      <c r="F139" s="33">
        <f>IF($C139="Yes",'2.0 Input│Historic Capex'!M141*'3.2 Input│Other'!F$27*'3.2 Input│Other'!F$28,0)</f>
        <v>0</v>
      </c>
      <c r="G139" s="33">
        <f>IF($C139="Yes",'2.0 Input│Historic Capex'!N141*'3.2 Input│Other'!G$28,0)</f>
        <v>0</v>
      </c>
      <c r="H139" s="33">
        <f>IF($C139="Yes",'2.0 Input│Historic Capex'!O141*'3.2 Input│Other'!H$28,0)</f>
        <v>0</v>
      </c>
      <c r="I139" s="33">
        <f>IF($C139="Yes",'2.0 Input│Historic Capex'!P141*'3.2 Input│Other'!I$28,0)</f>
        <v>0</v>
      </c>
      <c r="J139" s="33">
        <f>IF($C139="Yes",'2.0 Input│Historic Capex'!Q141*'3.2 Input│Other'!J$28,0)</f>
        <v>0</v>
      </c>
      <c r="K139" s="33">
        <f>IF($C139="Yes",'2.0 Input│Historic Capex'!R141*'3.2 Input│Other'!K$28,0)</f>
        <v>0</v>
      </c>
      <c r="L139" s="33">
        <f t="shared" si="2"/>
        <v>0</v>
      </c>
    </row>
    <row r="140" spans="1:12" x14ac:dyDescent="0.25">
      <c r="A140" s="33">
        <f>'2.0 Input│Historic Capex'!A142</f>
        <v>128</v>
      </c>
      <c r="B140" s="23" t="str">
        <f>'2.0 Input│Historic Capex'!B142</f>
        <v>VTS - MORWELL TYERS UPGRADE</v>
      </c>
      <c r="C140" s="7" t="str">
        <f>'2.0 Input│Historic Capex'!E142</f>
        <v>No</v>
      </c>
      <c r="D140" s="7" t="str">
        <f>'2.0 Input│Historic Capex'!C142</f>
        <v>City Gates &amp; Field Regs</v>
      </c>
      <c r="E140" s="23" t="str">
        <f>IF('2.0 Input│Historic Capex'!D142='3.2 Input│Other'!$A$54,'3.2 Input│Other'!$A$54,IF('2.0 Input│Historic Capex'!D142='3.2 Input│Other'!$A$56,'3.2 Input│Other'!$A$56,'3.2 Input│Other'!$A$55))</f>
        <v>Replacement</v>
      </c>
      <c r="F140" s="33">
        <f>IF($C140="Yes",'2.0 Input│Historic Capex'!M142*'3.2 Input│Other'!F$27*'3.2 Input│Other'!F$28,0)</f>
        <v>0</v>
      </c>
      <c r="G140" s="33">
        <f>IF($C140="Yes",'2.0 Input│Historic Capex'!N142*'3.2 Input│Other'!G$28,0)</f>
        <v>0</v>
      </c>
      <c r="H140" s="33">
        <f>IF($C140="Yes",'2.0 Input│Historic Capex'!O142*'3.2 Input│Other'!H$28,0)</f>
        <v>0</v>
      </c>
      <c r="I140" s="33">
        <f>IF($C140="Yes",'2.0 Input│Historic Capex'!P142*'3.2 Input│Other'!I$28,0)</f>
        <v>0</v>
      </c>
      <c r="J140" s="33">
        <f>IF($C140="Yes",'2.0 Input│Historic Capex'!Q142*'3.2 Input│Other'!J$28,0)</f>
        <v>0</v>
      </c>
      <c r="K140" s="33">
        <f>IF($C140="Yes",'2.0 Input│Historic Capex'!R142*'3.2 Input│Other'!K$28,0)</f>
        <v>0</v>
      </c>
      <c r="L140" s="33">
        <f t="shared" si="2"/>
        <v>0</v>
      </c>
    </row>
    <row r="141" spans="1:12" x14ac:dyDescent="0.25">
      <c r="A141" s="33">
        <f>'2.0 Input│Historic Capex'!A143</f>
        <v>129</v>
      </c>
      <c r="B141" s="23" t="str">
        <f>'2.0 Input│Historic Capex'!B143</f>
        <v>VTS - MAOP UPGRADE CAPEX</v>
      </c>
      <c r="C141" s="7" t="str">
        <f>'2.0 Input│Historic Capex'!E143</f>
        <v>No</v>
      </c>
      <c r="D141" s="7" t="str">
        <f>'2.0 Input│Historic Capex'!C143</f>
        <v>City Gates &amp; Field Regs</v>
      </c>
      <c r="E141" s="23" t="str">
        <f>IF('2.0 Input│Historic Capex'!D143='3.2 Input│Other'!$A$54,'3.2 Input│Other'!$A$54,IF('2.0 Input│Historic Capex'!D143='3.2 Input│Other'!$A$56,'3.2 Input│Other'!$A$56,'3.2 Input│Other'!$A$55))</f>
        <v>Replacement</v>
      </c>
      <c r="F141" s="33">
        <f>IF($C141="Yes",'2.0 Input│Historic Capex'!M143*'3.2 Input│Other'!F$27*'3.2 Input│Other'!F$28,0)</f>
        <v>0</v>
      </c>
      <c r="G141" s="33">
        <f>IF($C141="Yes",'2.0 Input│Historic Capex'!N143*'3.2 Input│Other'!G$28,0)</f>
        <v>0</v>
      </c>
      <c r="H141" s="33">
        <f>IF($C141="Yes",'2.0 Input│Historic Capex'!O143*'3.2 Input│Other'!H$28,0)</f>
        <v>0</v>
      </c>
      <c r="I141" s="33">
        <f>IF($C141="Yes",'2.0 Input│Historic Capex'!P143*'3.2 Input│Other'!I$28,0)</f>
        <v>0</v>
      </c>
      <c r="J141" s="33">
        <f>IF($C141="Yes",'2.0 Input│Historic Capex'!Q143*'3.2 Input│Other'!J$28,0)</f>
        <v>0</v>
      </c>
      <c r="K141" s="33">
        <f>IF($C141="Yes",'2.0 Input│Historic Capex'!R143*'3.2 Input│Other'!K$28,0)</f>
        <v>0</v>
      </c>
      <c r="L141" s="33">
        <f t="shared" si="2"/>
        <v>0</v>
      </c>
    </row>
    <row r="142" spans="1:12" x14ac:dyDescent="0.25">
      <c r="A142" s="33">
        <f>'2.0 Input│Historic Capex'!A144</f>
        <v>130</v>
      </c>
      <c r="B142" s="23" t="str">
        <f>'2.0 Input│Historic Capex'!B144</f>
        <v>VTS - BBP &amp; BCP CG UPGRADE</v>
      </c>
      <c r="C142" s="7" t="str">
        <f>'2.0 Input│Historic Capex'!E144</f>
        <v>No</v>
      </c>
      <c r="D142" s="7" t="str">
        <f>'2.0 Input│Historic Capex'!C144</f>
        <v>City Gates &amp; Field Regs</v>
      </c>
      <c r="E142" s="23" t="str">
        <f>IF('2.0 Input│Historic Capex'!D144='3.2 Input│Other'!$A$54,'3.2 Input│Other'!$A$54,IF('2.0 Input│Historic Capex'!D144='3.2 Input│Other'!$A$56,'3.2 Input│Other'!$A$56,'3.2 Input│Other'!$A$55))</f>
        <v>Replacement</v>
      </c>
      <c r="F142" s="33">
        <f>IF($C142="Yes",'2.0 Input│Historic Capex'!M144*'3.2 Input│Other'!F$27*'3.2 Input│Other'!F$28,0)</f>
        <v>0</v>
      </c>
      <c r="G142" s="33">
        <f>IF($C142="Yes",'2.0 Input│Historic Capex'!N144*'3.2 Input│Other'!G$28,0)</f>
        <v>0</v>
      </c>
      <c r="H142" s="33">
        <f>IF($C142="Yes",'2.0 Input│Historic Capex'!O144*'3.2 Input│Other'!H$28,0)</f>
        <v>0</v>
      </c>
      <c r="I142" s="33">
        <f>IF($C142="Yes",'2.0 Input│Historic Capex'!P144*'3.2 Input│Other'!I$28,0)</f>
        <v>0</v>
      </c>
      <c r="J142" s="33">
        <f>IF($C142="Yes",'2.0 Input│Historic Capex'!Q144*'3.2 Input│Other'!J$28,0)</f>
        <v>0</v>
      </c>
      <c r="K142" s="33">
        <f>IF($C142="Yes",'2.0 Input│Historic Capex'!R144*'3.2 Input│Other'!K$28,0)</f>
        <v>0</v>
      </c>
      <c r="L142" s="33">
        <f t="shared" si="2"/>
        <v>0</v>
      </c>
    </row>
    <row r="143" spans="1:12" x14ac:dyDescent="0.25">
      <c r="A143" s="33">
        <f>'2.0 Input│Historic Capex'!A145</f>
        <v>131</v>
      </c>
      <c r="B143" s="23" t="str">
        <f>'2.0 Input│Historic Capex'!B145</f>
        <v>VTS - BRANCH VALVE CASTLEMAINE</v>
      </c>
      <c r="C143" s="7" t="str">
        <f>'2.0 Input│Historic Capex'!E145</f>
        <v>No</v>
      </c>
      <c r="D143" s="7" t="str">
        <f>'2.0 Input│Historic Capex'!C145</f>
        <v>Pipelines</v>
      </c>
      <c r="E143" s="23" t="str">
        <f>IF('2.0 Input│Historic Capex'!D145='3.2 Input│Other'!$A$54,'3.2 Input│Other'!$A$54,IF('2.0 Input│Historic Capex'!D145='3.2 Input│Other'!$A$56,'3.2 Input│Other'!$A$56,'3.2 Input│Other'!$A$55))</f>
        <v>Replacement</v>
      </c>
      <c r="F143" s="33">
        <f>IF($C143="Yes",'2.0 Input│Historic Capex'!M145*'3.2 Input│Other'!F$27*'3.2 Input│Other'!F$28,0)</f>
        <v>0</v>
      </c>
      <c r="G143" s="33">
        <f>IF($C143="Yes",'2.0 Input│Historic Capex'!N145*'3.2 Input│Other'!G$28,0)</f>
        <v>0</v>
      </c>
      <c r="H143" s="33">
        <f>IF($C143="Yes",'2.0 Input│Historic Capex'!O145*'3.2 Input│Other'!H$28,0)</f>
        <v>0</v>
      </c>
      <c r="I143" s="33">
        <f>IF($C143="Yes",'2.0 Input│Historic Capex'!P145*'3.2 Input│Other'!I$28,0)</f>
        <v>0</v>
      </c>
      <c r="J143" s="33">
        <f>IF($C143="Yes",'2.0 Input│Historic Capex'!Q145*'3.2 Input│Other'!J$28,0)</f>
        <v>0</v>
      </c>
      <c r="K143" s="33">
        <f>IF($C143="Yes",'2.0 Input│Historic Capex'!R145*'3.2 Input│Other'!K$28,0)</f>
        <v>0</v>
      </c>
      <c r="L143" s="33">
        <f t="shared" si="2"/>
        <v>0</v>
      </c>
    </row>
    <row r="144" spans="1:12" x14ac:dyDescent="0.25">
      <c r="A144" s="33">
        <f>'2.0 Input│Historic Capex'!A146</f>
        <v>132</v>
      </c>
      <c r="B144" s="23" t="str">
        <f>'2.0 Input│Historic Capex'!B146</f>
        <v>VTS - EUROA CS NEW (PPOM)</v>
      </c>
      <c r="C144" s="7" t="str">
        <f>'2.0 Input│Historic Capex'!E146</f>
        <v>No</v>
      </c>
      <c r="D144" s="7" t="str">
        <f>'2.0 Input│Historic Capex'!C146</f>
        <v>Compressors</v>
      </c>
      <c r="E144" s="23" t="str">
        <f>IF('2.0 Input│Historic Capex'!D146='3.2 Input│Other'!$A$54,'3.2 Input│Other'!$A$54,IF('2.0 Input│Historic Capex'!D146='3.2 Input│Other'!$A$56,'3.2 Input│Other'!$A$56,'3.2 Input│Other'!$A$55))</f>
        <v>Augmentation</v>
      </c>
      <c r="F144" s="33">
        <f>IF($C144="Yes",'2.0 Input│Historic Capex'!M146*'3.2 Input│Other'!F$27*'3.2 Input│Other'!F$28,0)</f>
        <v>0</v>
      </c>
      <c r="G144" s="33">
        <f>IF($C144="Yes",'2.0 Input│Historic Capex'!N146*'3.2 Input│Other'!G$28,0)</f>
        <v>0</v>
      </c>
      <c r="H144" s="33">
        <f>IF($C144="Yes",'2.0 Input│Historic Capex'!O146*'3.2 Input│Other'!H$28,0)</f>
        <v>0</v>
      </c>
      <c r="I144" s="33">
        <f>IF($C144="Yes",'2.0 Input│Historic Capex'!P146*'3.2 Input│Other'!I$28,0)</f>
        <v>0</v>
      </c>
      <c r="J144" s="33">
        <f>IF($C144="Yes",'2.0 Input│Historic Capex'!Q146*'3.2 Input│Other'!J$28,0)</f>
        <v>0</v>
      </c>
      <c r="K144" s="33">
        <f>IF($C144="Yes",'2.0 Input│Historic Capex'!R146*'3.2 Input│Other'!K$28,0)</f>
        <v>0</v>
      </c>
      <c r="L144" s="33">
        <f t="shared" si="2"/>
        <v>0</v>
      </c>
    </row>
    <row r="145" spans="1:12" x14ac:dyDescent="0.25">
      <c r="A145" s="33">
        <f>'2.0 Input│Historic Capex'!A147</f>
        <v>133</v>
      </c>
      <c r="B145" s="23" t="str">
        <f>'2.0 Input│Historic Capex'!B147</f>
        <v>VTS - SUNBURY PIPE LOOP (NEW)</v>
      </c>
      <c r="C145" s="7" t="str">
        <f>'2.0 Input│Historic Capex'!E147</f>
        <v>No</v>
      </c>
      <c r="D145" s="7" t="str">
        <f>'2.0 Input│Historic Capex'!C147</f>
        <v>Pipelines</v>
      </c>
      <c r="E145" s="23" t="str">
        <f>IF('2.0 Input│Historic Capex'!D147='3.2 Input│Other'!$A$54,'3.2 Input│Other'!$A$54,IF('2.0 Input│Historic Capex'!D147='3.2 Input│Other'!$A$56,'3.2 Input│Other'!$A$56,'3.2 Input│Other'!$A$55))</f>
        <v>Augmentation</v>
      </c>
      <c r="F145" s="33">
        <f>IF($C145="Yes",'2.0 Input│Historic Capex'!M147*'3.2 Input│Other'!F$27*'3.2 Input│Other'!F$28,0)</f>
        <v>0</v>
      </c>
      <c r="G145" s="33">
        <f>IF($C145="Yes",'2.0 Input│Historic Capex'!N147*'3.2 Input│Other'!G$28,0)</f>
        <v>0</v>
      </c>
      <c r="H145" s="33">
        <f>IF($C145="Yes",'2.0 Input│Historic Capex'!O147*'3.2 Input│Other'!H$28,0)</f>
        <v>0</v>
      </c>
      <c r="I145" s="33">
        <f>IF($C145="Yes",'2.0 Input│Historic Capex'!P147*'3.2 Input│Other'!I$28,0)</f>
        <v>0</v>
      </c>
      <c r="J145" s="33">
        <f>IF($C145="Yes",'2.0 Input│Historic Capex'!Q147*'3.2 Input│Other'!J$28,0)</f>
        <v>0</v>
      </c>
      <c r="K145" s="33">
        <f>IF($C145="Yes",'2.0 Input│Historic Capex'!R147*'3.2 Input│Other'!K$28,0)</f>
        <v>0</v>
      </c>
      <c r="L145" s="33">
        <f t="shared" si="2"/>
        <v>0</v>
      </c>
    </row>
    <row r="146" spans="1:12" x14ac:dyDescent="0.25">
      <c r="A146" s="33">
        <f>'2.0 Input│Historic Capex'!A148</f>
        <v>134</v>
      </c>
      <c r="B146" s="23" t="str">
        <f>'2.0 Input│Historic Capex'!B148</f>
        <v>VTS - BCS 8&amp;9 COOLERS UPG (NEW</v>
      </c>
      <c r="C146" s="7" t="str">
        <f>'2.0 Input│Historic Capex'!E148</f>
        <v>No</v>
      </c>
      <c r="D146" s="7" t="str">
        <f>'2.0 Input│Historic Capex'!C148</f>
        <v>Compressors</v>
      </c>
      <c r="E146" s="23" t="str">
        <f>IF('2.0 Input│Historic Capex'!D148='3.2 Input│Other'!$A$54,'3.2 Input│Other'!$A$54,IF('2.0 Input│Historic Capex'!D148='3.2 Input│Other'!$A$56,'3.2 Input│Other'!$A$56,'3.2 Input│Other'!$A$55))</f>
        <v>Replacement</v>
      </c>
      <c r="F146" s="33">
        <f>IF($C146="Yes",'2.0 Input│Historic Capex'!M148*'3.2 Input│Other'!F$27*'3.2 Input│Other'!F$28,0)</f>
        <v>0</v>
      </c>
      <c r="G146" s="33">
        <f>IF($C146="Yes",'2.0 Input│Historic Capex'!N148*'3.2 Input│Other'!G$28,0)</f>
        <v>0</v>
      </c>
      <c r="H146" s="33">
        <f>IF($C146="Yes",'2.0 Input│Historic Capex'!O148*'3.2 Input│Other'!H$28,0)</f>
        <v>0</v>
      </c>
      <c r="I146" s="33">
        <f>IF($C146="Yes",'2.0 Input│Historic Capex'!P148*'3.2 Input│Other'!I$28,0)</f>
        <v>0</v>
      </c>
      <c r="J146" s="33">
        <f>IF($C146="Yes",'2.0 Input│Historic Capex'!Q148*'3.2 Input│Other'!J$28,0)</f>
        <v>0</v>
      </c>
      <c r="K146" s="33">
        <f>IF($C146="Yes",'2.0 Input│Historic Capex'!R148*'3.2 Input│Other'!K$28,0)</f>
        <v>0</v>
      </c>
      <c r="L146" s="33">
        <f t="shared" si="2"/>
        <v>0</v>
      </c>
    </row>
    <row r="147" spans="1:12" x14ac:dyDescent="0.25">
      <c r="A147" s="33">
        <f>'2.0 Input│Historic Capex'!A149</f>
        <v>135</v>
      </c>
      <c r="B147" s="23" t="str">
        <f>'2.0 Input│Historic Capex'!B149</f>
        <v>VTS - BCS 12 FAST STOP VALVE</v>
      </c>
      <c r="C147" s="7" t="str">
        <f>'2.0 Input│Historic Capex'!E149</f>
        <v>No</v>
      </c>
      <c r="D147" s="7" t="str">
        <f>'2.0 Input│Historic Capex'!C149</f>
        <v>Compressors</v>
      </c>
      <c r="E147" s="23" t="str">
        <f>IF('2.0 Input│Historic Capex'!D149='3.2 Input│Other'!$A$54,'3.2 Input│Other'!$A$54,IF('2.0 Input│Historic Capex'!D149='3.2 Input│Other'!$A$56,'3.2 Input│Other'!$A$56,'3.2 Input│Other'!$A$55))</f>
        <v>Replacement</v>
      </c>
      <c r="F147" s="33">
        <f>IF($C147="Yes",'2.0 Input│Historic Capex'!M149*'3.2 Input│Other'!F$27*'3.2 Input│Other'!F$28,0)</f>
        <v>0</v>
      </c>
      <c r="G147" s="33">
        <f>IF($C147="Yes",'2.0 Input│Historic Capex'!N149*'3.2 Input│Other'!G$28,0)</f>
        <v>0</v>
      </c>
      <c r="H147" s="33">
        <f>IF($C147="Yes",'2.0 Input│Historic Capex'!O149*'3.2 Input│Other'!H$28,0)</f>
        <v>0</v>
      </c>
      <c r="I147" s="33">
        <f>IF($C147="Yes",'2.0 Input│Historic Capex'!P149*'3.2 Input│Other'!I$28,0)</f>
        <v>0</v>
      </c>
      <c r="J147" s="33">
        <f>IF($C147="Yes",'2.0 Input│Historic Capex'!Q149*'3.2 Input│Other'!J$28,0)</f>
        <v>0</v>
      </c>
      <c r="K147" s="33">
        <f>IF($C147="Yes",'2.0 Input│Historic Capex'!R149*'3.2 Input│Other'!K$28,0)</f>
        <v>0</v>
      </c>
      <c r="L147" s="33">
        <f t="shared" si="2"/>
        <v>0</v>
      </c>
    </row>
    <row r="148" spans="1:12" x14ac:dyDescent="0.25">
      <c r="A148" s="33">
        <f>'2.0 Input│Historic Capex'!A150</f>
        <v>136</v>
      </c>
      <c r="B148" s="23" t="str">
        <f>'2.0 Input│Historic Capex'!B150</f>
        <v>VTS - BCS 8 &amp; 9 UNIT VALVES</v>
      </c>
      <c r="C148" s="7" t="str">
        <f>'2.0 Input│Historic Capex'!E150</f>
        <v>No</v>
      </c>
      <c r="D148" s="7" t="str">
        <f>'2.0 Input│Historic Capex'!C150</f>
        <v>Compressors</v>
      </c>
      <c r="E148" s="23" t="str">
        <f>IF('2.0 Input│Historic Capex'!D150='3.2 Input│Other'!$A$54,'3.2 Input│Other'!$A$54,IF('2.0 Input│Historic Capex'!D150='3.2 Input│Other'!$A$56,'3.2 Input│Other'!$A$56,'3.2 Input│Other'!$A$55))</f>
        <v>Replacement</v>
      </c>
      <c r="F148" s="33">
        <f>IF($C148="Yes",'2.0 Input│Historic Capex'!M150*'3.2 Input│Other'!F$27*'3.2 Input│Other'!F$28,0)</f>
        <v>0</v>
      </c>
      <c r="G148" s="33">
        <f>IF($C148="Yes",'2.0 Input│Historic Capex'!N150*'3.2 Input│Other'!G$28,0)</f>
        <v>0</v>
      </c>
      <c r="H148" s="33">
        <f>IF($C148="Yes",'2.0 Input│Historic Capex'!O150*'3.2 Input│Other'!H$28,0)</f>
        <v>0</v>
      </c>
      <c r="I148" s="33">
        <f>IF($C148="Yes",'2.0 Input│Historic Capex'!P150*'3.2 Input│Other'!I$28,0)</f>
        <v>0</v>
      </c>
      <c r="J148" s="33">
        <f>IF($C148="Yes",'2.0 Input│Historic Capex'!Q150*'3.2 Input│Other'!J$28,0)</f>
        <v>0</v>
      </c>
      <c r="K148" s="33">
        <f>IF($C148="Yes",'2.0 Input│Historic Capex'!R150*'3.2 Input│Other'!K$28,0)</f>
        <v>0</v>
      </c>
      <c r="L148" s="33">
        <f t="shared" si="2"/>
        <v>0</v>
      </c>
    </row>
    <row r="149" spans="1:12" x14ac:dyDescent="0.25">
      <c r="A149" s="33">
        <f>'2.0 Input│Historic Capex'!A151</f>
        <v>137</v>
      </c>
      <c r="B149" s="23" t="str">
        <f>'2.0 Input│Historic Capex'!B151</f>
        <v>PIGGING T91 CURDIEVALE</v>
      </c>
      <c r="C149" s="7" t="str">
        <f>'2.0 Input│Historic Capex'!E151</f>
        <v>No</v>
      </c>
      <c r="D149" s="7" t="str">
        <f>'2.0 Input│Historic Capex'!C151</f>
        <v>Other</v>
      </c>
      <c r="E149" s="23" t="str">
        <f>IF('2.0 Input│Historic Capex'!D151='3.2 Input│Other'!$A$54,'3.2 Input│Other'!$A$54,IF('2.0 Input│Historic Capex'!D151='3.2 Input│Other'!$A$56,'3.2 Input│Other'!$A$56,'3.2 Input│Other'!$A$55))</f>
        <v>Replacement</v>
      </c>
      <c r="F149" s="33">
        <f>IF($C149="Yes",'2.0 Input│Historic Capex'!M151*'3.2 Input│Other'!F$27*'3.2 Input│Other'!F$28,0)</f>
        <v>0</v>
      </c>
      <c r="G149" s="33">
        <f>IF($C149="Yes",'2.0 Input│Historic Capex'!N151*'3.2 Input│Other'!G$28,0)</f>
        <v>0</v>
      </c>
      <c r="H149" s="33">
        <f>IF($C149="Yes",'2.0 Input│Historic Capex'!O151*'3.2 Input│Other'!H$28,0)</f>
        <v>0</v>
      </c>
      <c r="I149" s="33">
        <f>IF($C149="Yes",'2.0 Input│Historic Capex'!P151*'3.2 Input│Other'!I$28,0)</f>
        <v>0</v>
      </c>
      <c r="J149" s="33">
        <f>IF($C149="Yes",'2.0 Input│Historic Capex'!Q151*'3.2 Input│Other'!J$28,0)</f>
        <v>0</v>
      </c>
      <c r="K149" s="33">
        <f>IF($C149="Yes",'2.0 Input│Historic Capex'!R151*'3.2 Input│Other'!K$28,0)</f>
        <v>0</v>
      </c>
      <c r="L149" s="33">
        <f t="shared" si="2"/>
        <v>0</v>
      </c>
    </row>
    <row r="150" spans="1:12" x14ac:dyDescent="0.25">
      <c r="A150" s="33">
        <f>'2.0 Input│Historic Capex'!A152</f>
        <v>138</v>
      </c>
      <c r="B150" s="23" t="str">
        <f>'2.0 Input│Historic Capex'!B152</f>
        <v>VTS - BROOKLYN FIRE SERVICE</v>
      </c>
      <c r="C150" s="7" t="str">
        <f>'2.0 Input│Historic Capex'!E152</f>
        <v>No</v>
      </c>
      <c r="D150" s="7" t="str">
        <f>'2.0 Input│Historic Capex'!C152</f>
        <v>Buildings</v>
      </c>
      <c r="E150" s="23" t="str">
        <f>IF('2.0 Input│Historic Capex'!D152='3.2 Input│Other'!$A$54,'3.2 Input│Other'!$A$54,IF('2.0 Input│Historic Capex'!D152='3.2 Input│Other'!$A$56,'3.2 Input│Other'!$A$56,'3.2 Input│Other'!$A$55))</f>
        <v>Non-System</v>
      </c>
      <c r="F150" s="33">
        <f>IF($C150="Yes",'2.0 Input│Historic Capex'!M152*'3.2 Input│Other'!F$27*'3.2 Input│Other'!F$28,0)</f>
        <v>0</v>
      </c>
      <c r="G150" s="33">
        <f>IF($C150="Yes",'2.0 Input│Historic Capex'!N152*'3.2 Input│Other'!G$28,0)</f>
        <v>0</v>
      </c>
      <c r="H150" s="33">
        <f>IF($C150="Yes",'2.0 Input│Historic Capex'!O152*'3.2 Input│Other'!H$28,0)</f>
        <v>0</v>
      </c>
      <c r="I150" s="33">
        <f>IF($C150="Yes",'2.0 Input│Historic Capex'!P152*'3.2 Input│Other'!I$28,0)</f>
        <v>0</v>
      </c>
      <c r="J150" s="33">
        <f>IF($C150="Yes",'2.0 Input│Historic Capex'!Q152*'3.2 Input│Other'!J$28,0)</f>
        <v>0</v>
      </c>
      <c r="K150" s="33">
        <f>IF($C150="Yes",'2.0 Input│Historic Capex'!R152*'3.2 Input│Other'!K$28,0)</f>
        <v>0</v>
      </c>
      <c r="L150" s="33">
        <f t="shared" si="2"/>
        <v>0</v>
      </c>
    </row>
    <row r="151" spans="1:12" x14ac:dyDescent="0.25">
      <c r="A151" s="33">
        <f>'2.0 Input│Historic Capex'!A153</f>
        <v>139</v>
      </c>
      <c r="B151" s="23" t="str">
        <f>'2.0 Input│Historic Capex'!B153</f>
        <v>VTS - BCS LUBE OIL COOLER 8&amp;9</v>
      </c>
      <c r="C151" s="7" t="str">
        <f>'2.0 Input│Historic Capex'!E153</f>
        <v>No</v>
      </c>
      <c r="D151" s="7" t="str">
        <f>'2.0 Input│Historic Capex'!C153</f>
        <v>City Gates &amp; Field Regs</v>
      </c>
      <c r="E151" s="23" t="str">
        <f>IF('2.0 Input│Historic Capex'!D153='3.2 Input│Other'!$A$54,'3.2 Input│Other'!$A$54,IF('2.0 Input│Historic Capex'!D153='3.2 Input│Other'!$A$56,'3.2 Input│Other'!$A$56,'3.2 Input│Other'!$A$55))</f>
        <v>Replacement</v>
      </c>
      <c r="F151" s="33">
        <f>IF($C151="Yes",'2.0 Input│Historic Capex'!M153*'3.2 Input│Other'!F$27*'3.2 Input│Other'!F$28,0)</f>
        <v>0</v>
      </c>
      <c r="G151" s="33">
        <f>IF($C151="Yes",'2.0 Input│Historic Capex'!N153*'3.2 Input│Other'!G$28,0)</f>
        <v>0</v>
      </c>
      <c r="H151" s="33">
        <f>IF($C151="Yes",'2.0 Input│Historic Capex'!O153*'3.2 Input│Other'!H$28,0)</f>
        <v>0</v>
      </c>
      <c r="I151" s="33">
        <f>IF($C151="Yes",'2.0 Input│Historic Capex'!P153*'3.2 Input│Other'!I$28,0)</f>
        <v>0</v>
      </c>
      <c r="J151" s="33">
        <f>IF($C151="Yes",'2.0 Input│Historic Capex'!Q153*'3.2 Input│Other'!J$28,0)</f>
        <v>0</v>
      </c>
      <c r="K151" s="33">
        <f>IF($C151="Yes",'2.0 Input│Historic Capex'!R153*'3.2 Input│Other'!K$28,0)</f>
        <v>0</v>
      </c>
      <c r="L151" s="33">
        <f t="shared" si="2"/>
        <v>0</v>
      </c>
    </row>
    <row r="152" spans="1:12" x14ac:dyDescent="0.25">
      <c r="A152" s="33">
        <f>'2.0 Input│Historic Capex'!A154</f>
        <v>140</v>
      </c>
      <c r="B152" s="23" t="str">
        <f>'2.0 Input│Historic Capex'!B154</f>
        <v>VNIE Looping 6 to 8</v>
      </c>
      <c r="C152" s="7" t="str">
        <f>'2.0 Input│Historic Capex'!E154</f>
        <v>No</v>
      </c>
      <c r="D152" s="7" t="str">
        <f>'2.0 Input│Historic Capex'!C154</f>
        <v>Pipelines</v>
      </c>
      <c r="E152" s="23" t="str">
        <f>IF('2.0 Input│Historic Capex'!D154='3.2 Input│Other'!$A$54,'3.2 Input│Other'!$A$54,IF('2.0 Input│Historic Capex'!D154='3.2 Input│Other'!$A$56,'3.2 Input│Other'!$A$56,'3.2 Input│Other'!$A$55))</f>
        <v>Augmentation</v>
      </c>
      <c r="F152" s="33">
        <f>IF($C152="Yes",'2.0 Input│Historic Capex'!M154*'3.2 Input│Other'!F$27*'3.2 Input│Other'!F$28,0)</f>
        <v>0</v>
      </c>
      <c r="G152" s="33">
        <f>IF($C152="Yes",'2.0 Input│Historic Capex'!N154*'3.2 Input│Other'!G$28,0)</f>
        <v>0</v>
      </c>
      <c r="H152" s="33">
        <f>IF($C152="Yes",'2.0 Input│Historic Capex'!O154*'3.2 Input│Other'!H$28,0)</f>
        <v>0</v>
      </c>
      <c r="I152" s="33">
        <f>IF($C152="Yes",'2.0 Input│Historic Capex'!P154*'3.2 Input│Other'!I$28,0)</f>
        <v>0</v>
      </c>
      <c r="J152" s="33">
        <f>IF($C152="Yes",'2.0 Input│Historic Capex'!Q154*'3.2 Input│Other'!J$28,0)</f>
        <v>0</v>
      </c>
      <c r="K152" s="33">
        <f>IF($C152="Yes",'2.0 Input│Historic Capex'!R154*'3.2 Input│Other'!K$28,0)</f>
        <v>0</v>
      </c>
      <c r="L152" s="33">
        <f t="shared" si="2"/>
        <v>0</v>
      </c>
    </row>
    <row r="153" spans="1:12" x14ac:dyDescent="0.25">
      <c r="A153" s="33">
        <f>'2.0 Input│Historic Capex'!A155</f>
        <v>141</v>
      </c>
      <c r="B153" s="23" t="str">
        <f>'2.0 Input│Historic Capex'!B155</f>
        <v>VTS16.SIB42 WOLL SOFT STARTERS</v>
      </c>
      <c r="C153" s="7" t="str">
        <f>'2.0 Input│Historic Capex'!E155</f>
        <v>No</v>
      </c>
      <c r="D153" s="7" t="str">
        <f>'2.0 Input│Historic Capex'!C155</f>
        <v>Other</v>
      </c>
      <c r="E153" s="23" t="str">
        <f>IF('2.0 Input│Historic Capex'!D155='3.2 Input│Other'!$A$54,'3.2 Input│Other'!$A$54,IF('2.0 Input│Historic Capex'!D155='3.2 Input│Other'!$A$56,'3.2 Input│Other'!$A$56,'3.2 Input│Other'!$A$55))</f>
        <v>Replacement</v>
      </c>
      <c r="F153" s="33">
        <f>IF($C153="Yes",'2.0 Input│Historic Capex'!M155*'3.2 Input│Other'!F$27*'3.2 Input│Other'!F$28,0)</f>
        <v>0</v>
      </c>
      <c r="G153" s="33">
        <f>IF($C153="Yes",'2.0 Input│Historic Capex'!N155*'3.2 Input│Other'!G$28,0)</f>
        <v>0</v>
      </c>
      <c r="H153" s="33">
        <f>IF($C153="Yes",'2.0 Input│Historic Capex'!O155*'3.2 Input│Other'!H$28,0)</f>
        <v>0</v>
      </c>
      <c r="I153" s="33">
        <f>IF($C153="Yes",'2.0 Input│Historic Capex'!P155*'3.2 Input│Other'!I$28,0)</f>
        <v>0</v>
      </c>
      <c r="J153" s="33">
        <f>IF($C153="Yes",'2.0 Input│Historic Capex'!Q155*'3.2 Input│Other'!J$28,0)</f>
        <v>0</v>
      </c>
      <c r="K153" s="33">
        <f>IF($C153="Yes",'2.0 Input│Historic Capex'!R155*'3.2 Input│Other'!K$28,0)</f>
        <v>0</v>
      </c>
      <c r="L153" s="33">
        <f t="shared" si="2"/>
        <v>0</v>
      </c>
    </row>
    <row r="154" spans="1:12" x14ac:dyDescent="0.25">
      <c r="A154" s="33">
        <f>'2.0 Input│Historic Capex'!A156</f>
        <v>142</v>
      </c>
      <c r="B154" s="23" t="str">
        <f>'2.0 Input│Historic Capex'!B156</f>
        <v>VTS.SIB99 WCS STN-A DISCHRG LQ</v>
      </c>
      <c r="C154" s="7" t="str">
        <f>'2.0 Input│Historic Capex'!E156</f>
        <v>No</v>
      </c>
      <c r="D154" s="7" t="str">
        <f>'2.0 Input│Historic Capex'!C156</f>
        <v>Other</v>
      </c>
      <c r="E154" s="23" t="str">
        <f>IF('2.0 Input│Historic Capex'!D156='3.2 Input│Other'!$A$54,'3.2 Input│Other'!$A$54,IF('2.0 Input│Historic Capex'!D156='3.2 Input│Other'!$A$56,'3.2 Input│Other'!$A$56,'3.2 Input│Other'!$A$55))</f>
        <v>Replacement</v>
      </c>
      <c r="F154" s="33">
        <f>IF($C154="Yes",'2.0 Input│Historic Capex'!M156*'3.2 Input│Other'!F$27*'3.2 Input│Other'!F$28,0)</f>
        <v>0</v>
      </c>
      <c r="G154" s="33">
        <f>IF($C154="Yes",'2.0 Input│Historic Capex'!N156*'3.2 Input│Other'!G$28,0)</f>
        <v>0</v>
      </c>
      <c r="H154" s="33">
        <f>IF($C154="Yes",'2.0 Input│Historic Capex'!O156*'3.2 Input│Other'!H$28,0)</f>
        <v>0</v>
      </c>
      <c r="I154" s="33">
        <f>IF($C154="Yes",'2.0 Input│Historic Capex'!P156*'3.2 Input│Other'!I$28,0)</f>
        <v>0</v>
      </c>
      <c r="J154" s="33">
        <f>IF($C154="Yes",'2.0 Input│Historic Capex'!Q156*'3.2 Input│Other'!J$28,0)</f>
        <v>0</v>
      </c>
      <c r="K154" s="33">
        <f>IF($C154="Yes",'2.0 Input│Historic Capex'!R156*'3.2 Input│Other'!K$28,0)</f>
        <v>0</v>
      </c>
      <c r="L154" s="33">
        <f t="shared" si="2"/>
        <v>0</v>
      </c>
    </row>
    <row r="155" spans="1:12" x14ac:dyDescent="0.25">
      <c r="A155" s="33">
        <f>'2.0 Input│Historic Capex'!A157</f>
        <v>143</v>
      </c>
      <c r="B155" s="23" t="str">
        <f>'2.0 Input│Historic Capex'!B157</f>
        <v>VTS17.SIB27 SCS CR EPS REMOVAL</v>
      </c>
      <c r="C155" s="7" t="str">
        <f>'2.0 Input│Historic Capex'!E157</f>
        <v>No</v>
      </c>
      <c r="D155" s="7" t="str">
        <f>'2.0 Input│Historic Capex'!C157</f>
        <v>Buildings</v>
      </c>
      <c r="E155" s="23" t="str">
        <f>IF('2.0 Input│Historic Capex'!D157='3.2 Input│Other'!$A$54,'3.2 Input│Other'!$A$54,IF('2.0 Input│Historic Capex'!D157='3.2 Input│Other'!$A$56,'3.2 Input│Other'!$A$56,'3.2 Input│Other'!$A$55))</f>
        <v>Non-System</v>
      </c>
      <c r="F155" s="33">
        <f>IF($C155="Yes",'2.0 Input│Historic Capex'!M157*'3.2 Input│Other'!F$27*'3.2 Input│Other'!F$28,0)</f>
        <v>0</v>
      </c>
      <c r="G155" s="33">
        <f>IF($C155="Yes",'2.0 Input│Historic Capex'!N157*'3.2 Input│Other'!G$28,0)</f>
        <v>0</v>
      </c>
      <c r="H155" s="33">
        <f>IF($C155="Yes",'2.0 Input│Historic Capex'!O157*'3.2 Input│Other'!H$28,0)</f>
        <v>0</v>
      </c>
      <c r="I155" s="33">
        <f>IF($C155="Yes",'2.0 Input│Historic Capex'!P157*'3.2 Input│Other'!I$28,0)</f>
        <v>0</v>
      </c>
      <c r="J155" s="33">
        <f>IF($C155="Yes",'2.0 Input│Historic Capex'!Q157*'3.2 Input│Other'!J$28,0)</f>
        <v>0</v>
      </c>
      <c r="K155" s="33">
        <f>IF($C155="Yes",'2.0 Input│Historic Capex'!R157*'3.2 Input│Other'!K$28,0)</f>
        <v>0</v>
      </c>
      <c r="L155" s="33">
        <f t="shared" si="2"/>
        <v>0</v>
      </c>
    </row>
    <row r="156" spans="1:12" x14ac:dyDescent="0.25">
      <c r="A156" s="33">
        <f>'2.0 Input│Historic Capex'!A158</f>
        <v>144</v>
      </c>
      <c r="B156" s="23" t="str">
        <f>'2.0 Input│Historic Capex'!B158</f>
        <v>VTS17.SIB30 DND EMERG ENTRANCE</v>
      </c>
      <c r="C156" s="7" t="str">
        <f>'2.0 Input│Historic Capex'!E158</f>
        <v>No</v>
      </c>
      <c r="D156" s="7" t="str">
        <f>'2.0 Input│Historic Capex'!C158</f>
        <v>Buildings</v>
      </c>
      <c r="E156" s="23" t="str">
        <f>IF('2.0 Input│Historic Capex'!D158='3.2 Input│Other'!$A$54,'3.2 Input│Other'!$A$54,IF('2.0 Input│Historic Capex'!D158='3.2 Input│Other'!$A$56,'3.2 Input│Other'!$A$56,'3.2 Input│Other'!$A$55))</f>
        <v>Non-System</v>
      </c>
      <c r="F156" s="33">
        <f>IF($C156="Yes",'2.0 Input│Historic Capex'!M158*'3.2 Input│Other'!F$27*'3.2 Input│Other'!F$28,0)</f>
        <v>0</v>
      </c>
      <c r="G156" s="33">
        <f>IF($C156="Yes",'2.0 Input│Historic Capex'!N158*'3.2 Input│Other'!G$28,0)</f>
        <v>0</v>
      </c>
      <c r="H156" s="33">
        <f>IF($C156="Yes",'2.0 Input│Historic Capex'!O158*'3.2 Input│Other'!H$28,0)</f>
        <v>0</v>
      </c>
      <c r="I156" s="33">
        <f>IF($C156="Yes",'2.0 Input│Historic Capex'!P158*'3.2 Input│Other'!I$28,0)</f>
        <v>0</v>
      </c>
      <c r="J156" s="33">
        <f>IF($C156="Yes",'2.0 Input│Historic Capex'!Q158*'3.2 Input│Other'!J$28,0)</f>
        <v>0</v>
      </c>
      <c r="K156" s="33">
        <f>IF($C156="Yes",'2.0 Input│Historic Capex'!R158*'3.2 Input│Other'!K$28,0)</f>
        <v>0</v>
      </c>
      <c r="L156" s="33">
        <f t="shared" si="2"/>
        <v>0</v>
      </c>
    </row>
    <row r="157" spans="1:12" x14ac:dyDescent="0.25">
      <c r="A157" s="33">
        <f>'2.0 Input│Historic Capex'!A159</f>
        <v>145</v>
      </c>
      <c r="B157" s="23" t="str">
        <f>'2.0 Input│Historic Capex'!B159</f>
        <v xml:space="preserve">Corporate other </v>
      </c>
      <c r="C157" s="7" t="str">
        <f>'2.0 Input│Historic Capex'!E159</f>
        <v>No</v>
      </c>
      <c r="D157" s="7" t="str">
        <f>'2.0 Input│Historic Capex'!C159</f>
        <v>Other</v>
      </c>
      <c r="E157" s="23" t="str">
        <f>IF('2.0 Input│Historic Capex'!D159='3.2 Input│Other'!$A$54,'3.2 Input│Other'!$A$54,IF('2.0 Input│Historic Capex'!D159='3.2 Input│Other'!$A$56,'3.2 Input│Other'!$A$56,'3.2 Input│Other'!$A$55))</f>
        <v>Non-System</v>
      </c>
      <c r="F157" s="33">
        <f>IF($C157="Yes",'2.0 Input│Historic Capex'!M159*'3.2 Input│Other'!F$27*'3.2 Input│Other'!F$28,0)</f>
        <v>0</v>
      </c>
      <c r="G157" s="33">
        <f>IF($C157="Yes",'2.0 Input│Historic Capex'!N159*'3.2 Input│Other'!G$28,0)</f>
        <v>0</v>
      </c>
      <c r="H157" s="33">
        <f>IF($C157="Yes",'2.0 Input│Historic Capex'!O159*'3.2 Input│Other'!H$28,0)</f>
        <v>0</v>
      </c>
      <c r="I157" s="33">
        <f>IF($C157="Yes",'2.0 Input│Historic Capex'!P159*'3.2 Input│Other'!I$28,0)</f>
        <v>0</v>
      </c>
      <c r="J157" s="33">
        <f>IF($C157="Yes",'2.0 Input│Historic Capex'!Q159*'3.2 Input│Other'!J$28,0)</f>
        <v>0</v>
      </c>
      <c r="K157" s="33">
        <f>IF($C157="Yes",'2.0 Input│Historic Capex'!R159*'3.2 Input│Other'!K$28,0)</f>
        <v>0</v>
      </c>
      <c r="L157" s="33">
        <f t="shared" si="2"/>
        <v>0</v>
      </c>
    </row>
    <row r="158" spans="1:12" x14ac:dyDescent="0.25">
      <c r="A158" s="33">
        <f>'2.0 Input│Historic Capex'!A160</f>
        <v>146</v>
      </c>
      <c r="B158" s="23" t="str">
        <f>'2.0 Input│Historic Capex'!B160</f>
        <v>Market Services _APA Grid Prog</v>
      </c>
      <c r="C158" s="7" t="str">
        <f>'2.0 Input│Historic Capex'!E160</f>
        <v>No</v>
      </c>
      <c r="D158" s="7" t="str">
        <f>'2.0 Input│Historic Capex'!C160</f>
        <v>Other</v>
      </c>
      <c r="E158" s="23" t="str">
        <f>IF('2.0 Input│Historic Capex'!D160='3.2 Input│Other'!$A$54,'3.2 Input│Other'!$A$54,IF('2.0 Input│Historic Capex'!D160='3.2 Input│Other'!$A$56,'3.2 Input│Other'!$A$56,'3.2 Input│Other'!$A$55))</f>
        <v>Non-System</v>
      </c>
      <c r="F158" s="33">
        <f>IF($C158="Yes",'2.0 Input│Historic Capex'!M160*'3.2 Input│Other'!F$27*'3.2 Input│Other'!F$28,0)</f>
        <v>0</v>
      </c>
      <c r="G158" s="33">
        <f>IF($C158="Yes",'2.0 Input│Historic Capex'!N160*'3.2 Input│Other'!G$28,0)</f>
        <v>0</v>
      </c>
      <c r="H158" s="33">
        <f>IF($C158="Yes",'2.0 Input│Historic Capex'!O160*'3.2 Input│Other'!H$28,0)</f>
        <v>0</v>
      </c>
      <c r="I158" s="33">
        <f>IF($C158="Yes",'2.0 Input│Historic Capex'!P160*'3.2 Input│Other'!I$28,0)</f>
        <v>0</v>
      </c>
      <c r="J158" s="33">
        <f>IF($C158="Yes",'2.0 Input│Historic Capex'!Q160*'3.2 Input│Other'!J$28,0)</f>
        <v>0</v>
      </c>
      <c r="K158" s="33">
        <f>IF($C158="Yes",'2.0 Input│Historic Capex'!R160*'3.2 Input│Other'!K$28,0)</f>
        <v>0</v>
      </c>
      <c r="L158" s="33">
        <f t="shared" si="2"/>
        <v>0</v>
      </c>
    </row>
    <row r="159" spans="1:12" x14ac:dyDescent="0.25">
      <c r="A159" s="33">
        <f>'2.0 Input│Historic Capex'!A161</f>
        <v>147</v>
      </c>
      <c r="B159" s="23" t="str">
        <f>'2.0 Input│Historic Capex'!B161</f>
        <v>APA Grid Perf &amp; Resil Overhaul</v>
      </c>
      <c r="C159" s="7" t="str">
        <f>'2.0 Input│Historic Capex'!E161</f>
        <v>No</v>
      </c>
      <c r="D159" s="7" t="str">
        <f>'2.0 Input│Historic Capex'!C161</f>
        <v>Other</v>
      </c>
      <c r="E159" s="23" t="str">
        <f>IF('2.0 Input│Historic Capex'!D161='3.2 Input│Other'!$A$54,'3.2 Input│Other'!$A$54,IF('2.0 Input│Historic Capex'!D161='3.2 Input│Other'!$A$56,'3.2 Input│Other'!$A$56,'3.2 Input│Other'!$A$55))</f>
        <v>Non-System</v>
      </c>
      <c r="F159" s="33">
        <f>IF($C159="Yes",'2.0 Input│Historic Capex'!M161*'3.2 Input│Other'!F$27*'3.2 Input│Other'!F$28,0)</f>
        <v>0</v>
      </c>
      <c r="G159" s="33">
        <f>IF($C159="Yes",'2.0 Input│Historic Capex'!N161*'3.2 Input│Other'!G$28,0)</f>
        <v>0</v>
      </c>
      <c r="H159" s="33">
        <f>IF($C159="Yes",'2.0 Input│Historic Capex'!O161*'3.2 Input│Other'!H$28,0)</f>
        <v>0</v>
      </c>
      <c r="I159" s="33">
        <f>IF($C159="Yes",'2.0 Input│Historic Capex'!P161*'3.2 Input│Other'!I$28,0)</f>
        <v>0</v>
      </c>
      <c r="J159" s="33">
        <f>IF($C159="Yes",'2.0 Input│Historic Capex'!Q161*'3.2 Input│Other'!J$28,0)</f>
        <v>0</v>
      </c>
      <c r="K159" s="33">
        <f>IF($C159="Yes",'2.0 Input│Historic Capex'!R161*'3.2 Input│Other'!K$28,0)</f>
        <v>0</v>
      </c>
      <c r="L159" s="33">
        <f t="shared" si="2"/>
        <v>0</v>
      </c>
    </row>
    <row r="160" spans="1:12" x14ac:dyDescent="0.25">
      <c r="A160" s="33">
        <f>'2.0 Input│Historic Capex'!A162</f>
        <v>148</v>
      </c>
      <c r="B160" s="23" t="str">
        <f>'2.0 Input│Historic Capex'!B162</f>
        <v>APA Grid &amp; Mrkt Srvs SIB Capex</v>
      </c>
      <c r="C160" s="7" t="str">
        <f>'2.0 Input│Historic Capex'!E162</f>
        <v>No</v>
      </c>
      <c r="D160" s="7" t="str">
        <f>'2.0 Input│Historic Capex'!C162</f>
        <v>Other</v>
      </c>
      <c r="E160" s="23" t="str">
        <f>IF('2.0 Input│Historic Capex'!D162='3.2 Input│Other'!$A$54,'3.2 Input│Other'!$A$54,IF('2.0 Input│Historic Capex'!D162='3.2 Input│Other'!$A$56,'3.2 Input│Other'!$A$56,'3.2 Input│Other'!$A$55))</f>
        <v>Non-System</v>
      </c>
      <c r="F160" s="33">
        <f>IF($C160="Yes",'2.0 Input│Historic Capex'!M162*'3.2 Input│Other'!F$27*'3.2 Input│Other'!F$28,0)</f>
        <v>0</v>
      </c>
      <c r="G160" s="33">
        <f>IF($C160="Yes",'2.0 Input│Historic Capex'!N162*'3.2 Input│Other'!G$28,0)</f>
        <v>0</v>
      </c>
      <c r="H160" s="33">
        <f>IF($C160="Yes",'2.0 Input│Historic Capex'!O162*'3.2 Input│Other'!H$28,0)</f>
        <v>0</v>
      </c>
      <c r="I160" s="33">
        <f>IF($C160="Yes",'2.0 Input│Historic Capex'!P162*'3.2 Input│Other'!I$28,0)</f>
        <v>0</v>
      </c>
      <c r="J160" s="33">
        <f>IF($C160="Yes",'2.0 Input│Historic Capex'!Q162*'3.2 Input│Other'!J$28,0)</f>
        <v>0</v>
      </c>
      <c r="K160" s="33">
        <f>IF($C160="Yes",'2.0 Input│Historic Capex'!R162*'3.2 Input│Other'!K$28,0)</f>
        <v>0</v>
      </c>
      <c r="L160" s="33">
        <f t="shared" si="2"/>
        <v>0</v>
      </c>
    </row>
    <row r="161" spans="1:12" x14ac:dyDescent="0.25">
      <c r="A161" s="33">
        <f>'2.0 Input│Historic Capex'!A163</f>
        <v>149</v>
      </c>
      <c r="B161" s="23" t="str">
        <f>'2.0 Input│Historic Capex'!B163</f>
        <v>APA Grid Extend</v>
      </c>
      <c r="C161" s="7" t="str">
        <f>'2.0 Input│Historic Capex'!E163</f>
        <v>No</v>
      </c>
      <c r="D161" s="7" t="str">
        <f>'2.0 Input│Historic Capex'!C163</f>
        <v>Other</v>
      </c>
      <c r="E161" s="23" t="str">
        <f>IF('2.0 Input│Historic Capex'!D163='3.2 Input│Other'!$A$54,'3.2 Input│Other'!$A$54,IF('2.0 Input│Historic Capex'!D163='3.2 Input│Other'!$A$56,'3.2 Input│Other'!$A$56,'3.2 Input│Other'!$A$55))</f>
        <v>Non-System</v>
      </c>
      <c r="F161" s="33">
        <f>IF($C161="Yes",'2.0 Input│Historic Capex'!M163*'3.2 Input│Other'!F$27*'3.2 Input│Other'!F$28,0)</f>
        <v>0</v>
      </c>
      <c r="G161" s="33">
        <f>IF($C161="Yes",'2.0 Input│Historic Capex'!N163*'3.2 Input│Other'!G$28,0)</f>
        <v>0</v>
      </c>
      <c r="H161" s="33">
        <f>IF($C161="Yes",'2.0 Input│Historic Capex'!O163*'3.2 Input│Other'!H$28,0)</f>
        <v>0</v>
      </c>
      <c r="I161" s="33">
        <f>IF($C161="Yes",'2.0 Input│Historic Capex'!P163*'3.2 Input│Other'!I$28,0)</f>
        <v>0</v>
      </c>
      <c r="J161" s="33">
        <f>IF($C161="Yes",'2.0 Input│Historic Capex'!Q163*'3.2 Input│Other'!J$28,0)</f>
        <v>0</v>
      </c>
      <c r="K161" s="33">
        <f>IF($C161="Yes",'2.0 Input│Historic Capex'!R163*'3.2 Input│Other'!K$28,0)</f>
        <v>0</v>
      </c>
      <c r="L161" s="33">
        <f t="shared" si="2"/>
        <v>0</v>
      </c>
    </row>
    <row r="162" spans="1:12" x14ac:dyDescent="0.25">
      <c r="A162" s="33">
        <f>'2.0 Input│Historic Capex'!A164</f>
        <v>150</v>
      </c>
      <c r="B162" s="23" t="str">
        <f>'2.0 Input│Historic Capex'!B164</f>
        <v>APA Grid Services Initiatives</v>
      </c>
      <c r="C162" s="7" t="str">
        <f>'2.0 Input│Historic Capex'!E164</f>
        <v>No</v>
      </c>
      <c r="D162" s="7" t="str">
        <f>'2.0 Input│Historic Capex'!C164</f>
        <v>Other</v>
      </c>
      <c r="E162" s="23" t="str">
        <f>IF('2.0 Input│Historic Capex'!D164='3.2 Input│Other'!$A$54,'3.2 Input│Other'!$A$54,IF('2.0 Input│Historic Capex'!D164='3.2 Input│Other'!$A$56,'3.2 Input│Other'!$A$56,'3.2 Input│Other'!$A$55))</f>
        <v>Non-System</v>
      </c>
      <c r="F162" s="33">
        <f>IF($C162="Yes",'2.0 Input│Historic Capex'!M164*'3.2 Input│Other'!F$27*'3.2 Input│Other'!F$28,0)</f>
        <v>0</v>
      </c>
      <c r="G162" s="33">
        <f>IF($C162="Yes",'2.0 Input│Historic Capex'!N164*'3.2 Input│Other'!G$28,0)</f>
        <v>0</v>
      </c>
      <c r="H162" s="33">
        <f>IF($C162="Yes",'2.0 Input│Historic Capex'!O164*'3.2 Input│Other'!H$28,0)</f>
        <v>0</v>
      </c>
      <c r="I162" s="33">
        <f>IF($C162="Yes",'2.0 Input│Historic Capex'!P164*'3.2 Input│Other'!I$28,0)</f>
        <v>0</v>
      </c>
      <c r="J162" s="33">
        <f>IF($C162="Yes",'2.0 Input│Historic Capex'!Q164*'3.2 Input│Other'!J$28,0)</f>
        <v>0</v>
      </c>
      <c r="K162" s="33">
        <f>IF($C162="Yes",'2.0 Input│Historic Capex'!R164*'3.2 Input│Other'!K$28,0)</f>
        <v>0</v>
      </c>
      <c r="L162" s="33">
        <f t="shared" si="2"/>
        <v>0</v>
      </c>
    </row>
    <row r="163" spans="1:12" x14ac:dyDescent="0.25">
      <c r="A163" s="33">
        <f>'2.0 Input│Historic Capex'!A165</f>
        <v>151</v>
      </c>
      <c r="B163" s="23" t="str">
        <f>'2.0 Input│Historic Capex'!B165</f>
        <v>CORP SIB16 DANDENONG REFURB</v>
      </c>
      <c r="C163" s="7" t="str">
        <f>'2.0 Input│Historic Capex'!E165</f>
        <v>No</v>
      </c>
      <c r="D163" s="7" t="str">
        <f>'2.0 Input│Historic Capex'!C165</f>
        <v>Other</v>
      </c>
      <c r="E163" s="23" t="str">
        <f>IF('2.0 Input│Historic Capex'!D165='3.2 Input│Other'!$A$54,'3.2 Input│Other'!$A$54,IF('2.0 Input│Historic Capex'!D165='3.2 Input│Other'!$A$56,'3.2 Input│Other'!$A$56,'3.2 Input│Other'!$A$55))</f>
        <v>Non-System</v>
      </c>
      <c r="F163" s="33">
        <f>IF($C163="Yes",'2.0 Input│Historic Capex'!M165*'3.2 Input│Other'!F$27*'3.2 Input│Other'!F$28,0)</f>
        <v>0</v>
      </c>
      <c r="G163" s="33">
        <f>IF($C163="Yes",'2.0 Input│Historic Capex'!N165*'3.2 Input│Other'!G$28,0)</f>
        <v>0</v>
      </c>
      <c r="H163" s="33">
        <f>IF($C163="Yes",'2.0 Input│Historic Capex'!O165*'3.2 Input│Other'!H$28,0)</f>
        <v>0</v>
      </c>
      <c r="I163" s="33">
        <f>IF($C163="Yes",'2.0 Input│Historic Capex'!P165*'3.2 Input│Other'!I$28,0)</f>
        <v>0</v>
      </c>
      <c r="J163" s="33">
        <f>IF($C163="Yes",'2.0 Input│Historic Capex'!Q165*'3.2 Input│Other'!J$28,0)</f>
        <v>0</v>
      </c>
      <c r="K163" s="33">
        <f>IF($C163="Yes",'2.0 Input│Historic Capex'!R165*'3.2 Input│Other'!K$28,0)</f>
        <v>0</v>
      </c>
      <c r="L163" s="33">
        <f t="shared" si="2"/>
        <v>0</v>
      </c>
    </row>
    <row r="164" spans="1:12" x14ac:dyDescent="0.25">
      <c r="A164" s="33">
        <f>'2.0 Input│Historic Capex'!A166</f>
        <v>152</v>
      </c>
      <c r="B164" s="23" t="str">
        <f>'2.0 Input│Historic Capex'!B166</f>
        <v>Data Centre</v>
      </c>
      <c r="C164" s="7" t="str">
        <f>'2.0 Input│Historic Capex'!E166</f>
        <v>No</v>
      </c>
      <c r="D164" s="7" t="str">
        <f>'2.0 Input│Historic Capex'!C166</f>
        <v>Other</v>
      </c>
      <c r="E164" s="23" t="str">
        <f>IF('2.0 Input│Historic Capex'!D166='3.2 Input│Other'!$A$54,'3.2 Input│Other'!$A$54,IF('2.0 Input│Historic Capex'!D166='3.2 Input│Other'!$A$56,'3.2 Input│Other'!$A$56,'3.2 Input│Other'!$A$55))</f>
        <v>Non-System</v>
      </c>
      <c r="F164" s="33">
        <f>IF($C164="Yes",'2.0 Input│Historic Capex'!M166*'3.2 Input│Other'!F$27*'3.2 Input│Other'!F$28,0)</f>
        <v>0</v>
      </c>
      <c r="G164" s="33">
        <f>IF($C164="Yes",'2.0 Input│Historic Capex'!N166*'3.2 Input│Other'!G$28,0)</f>
        <v>0</v>
      </c>
      <c r="H164" s="33">
        <f>IF($C164="Yes",'2.0 Input│Historic Capex'!O166*'3.2 Input│Other'!H$28,0)</f>
        <v>0</v>
      </c>
      <c r="I164" s="33">
        <f>IF($C164="Yes",'2.0 Input│Historic Capex'!P166*'3.2 Input│Other'!I$28,0)</f>
        <v>0</v>
      </c>
      <c r="J164" s="33">
        <f>IF($C164="Yes",'2.0 Input│Historic Capex'!Q166*'3.2 Input│Other'!J$28,0)</f>
        <v>0</v>
      </c>
      <c r="K164" s="33">
        <f>IF($C164="Yes",'2.0 Input│Historic Capex'!R166*'3.2 Input│Other'!K$28,0)</f>
        <v>0</v>
      </c>
      <c r="L164" s="33">
        <f t="shared" si="2"/>
        <v>0</v>
      </c>
    </row>
    <row r="165" spans="1:12" x14ac:dyDescent="0.25">
      <c r="A165" s="33">
        <f>'2.0 Input│Historic Capex'!A167</f>
        <v>153</v>
      </c>
      <c r="B165" s="23" t="str">
        <f>'2.0 Input│Historic Capex'!B167</f>
        <v>Enterprise Asset Management</v>
      </c>
      <c r="C165" s="7" t="str">
        <f>'2.0 Input│Historic Capex'!E167</f>
        <v>No</v>
      </c>
      <c r="D165" s="7" t="str">
        <f>'2.0 Input│Historic Capex'!C167</f>
        <v>Other</v>
      </c>
      <c r="E165" s="23" t="str">
        <f>IF('2.0 Input│Historic Capex'!D167='3.2 Input│Other'!$A$54,'3.2 Input│Other'!$A$54,IF('2.0 Input│Historic Capex'!D167='3.2 Input│Other'!$A$56,'3.2 Input│Other'!$A$56,'3.2 Input│Other'!$A$55))</f>
        <v>Non-System</v>
      </c>
      <c r="F165" s="33">
        <f>IF($C165="Yes",'2.0 Input│Historic Capex'!M167*'3.2 Input│Other'!F$27*'3.2 Input│Other'!F$28,0)</f>
        <v>0</v>
      </c>
      <c r="G165" s="33">
        <f>IF($C165="Yes",'2.0 Input│Historic Capex'!N167*'3.2 Input│Other'!G$28,0)</f>
        <v>0</v>
      </c>
      <c r="H165" s="33">
        <f>IF($C165="Yes",'2.0 Input│Historic Capex'!O167*'3.2 Input│Other'!H$28,0)</f>
        <v>0</v>
      </c>
      <c r="I165" s="33">
        <f>IF($C165="Yes",'2.0 Input│Historic Capex'!P167*'3.2 Input│Other'!I$28,0)</f>
        <v>0</v>
      </c>
      <c r="J165" s="33">
        <f>IF($C165="Yes",'2.0 Input│Historic Capex'!Q167*'3.2 Input│Other'!J$28,0)</f>
        <v>0</v>
      </c>
      <c r="K165" s="33">
        <f>IF($C165="Yes",'2.0 Input│Historic Capex'!R167*'3.2 Input│Other'!K$28,0)</f>
        <v>0</v>
      </c>
      <c r="L165" s="33">
        <f t="shared" si="2"/>
        <v>0</v>
      </c>
    </row>
    <row r="166" spans="1:12" x14ac:dyDescent="0.25">
      <c r="A166" s="33">
        <f>'2.0 Input│Historic Capex'!A168</f>
        <v>154</v>
      </c>
      <c r="B166" s="23" t="str">
        <f>'2.0 Input│Historic Capex'!B168</f>
        <v>Enterprise Content Management</v>
      </c>
      <c r="C166" s="7" t="str">
        <f>'2.0 Input│Historic Capex'!E168</f>
        <v>No</v>
      </c>
      <c r="D166" s="7" t="str">
        <f>'2.0 Input│Historic Capex'!C168</f>
        <v>Other</v>
      </c>
      <c r="E166" s="23" t="str">
        <f>IF('2.0 Input│Historic Capex'!D168='3.2 Input│Other'!$A$54,'3.2 Input│Other'!$A$54,IF('2.0 Input│Historic Capex'!D168='3.2 Input│Other'!$A$56,'3.2 Input│Other'!$A$56,'3.2 Input│Other'!$A$55))</f>
        <v>Non-System</v>
      </c>
      <c r="F166" s="33">
        <f>IF($C166="Yes",'2.0 Input│Historic Capex'!M168*'3.2 Input│Other'!F$27*'3.2 Input│Other'!F$28,0)</f>
        <v>0</v>
      </c>
      <c r="G166" s="33">
        <f>IF($C166="Yes",'2.0 Input│Historic Capex'!N168*'3.2 Input│Other'!G$28,0)</f>
        <v>0</v>
      </c>
      <c r="H166" s="33">
        <f>IF($C166="Yes",'2.0 Input│Historic Capex'!O168*'3.2 Input│Other'!H$28,0)</f>
        <v>0</v>
      </c>
      <c r="I166" s="33">
        <f>IF($C166="Yes",'2.0 Input│Historic Capex'!P168*'3.2 Input│Other'!I$28,0)</f>
        <v>0</v>
      </c>
      <c r="J166" s="33">
        <f>IF($C166="Yes",'2.0 Input│Historic Capex'!Q168*'3.2 Input│Other'!J$28,0)</f>
        <v>0</v>
      </c>
      <c r="K166" s="33">
        <f>IF($C166="Yes",'2.0 Input│Historic Capex'!R168*'3.2 Input│Other'!K$28,0)</f>
        <v>0</v>
      </c>
      <c r="L166" s="33">
        <f t="shared" si="2"/>
        <v>0</v>
      </c>
    </row>
    <row r="167" spans="1:12" x14ac:dyDescent="0.25">
      <c r="A167" s="33">
        <f>'2.0 Input│Historic Capex'!A169</f>
        <v>155</v>
      </c>
      <c r="B167" s="23" t="str">
        <f>'2.0 Input│Historic Capex'!B169</f>
        <v>EAM Bus Support &amp; Governance</v>
      </c>
      <c r="C167" s="7" t="str">
        <f>'2.0 Input│Historic Capex'!E169</f>
        <v>No</v>
      </c>
      <c r="D167" s="7" t="str">
        <f>'2.0 Input│Historic Capex'!C169</f>
        <v>Other</v>
      </c>
      <c r="E167" s="23" t="str">
        <f>IF('2.0 Input│Historic Capex'!D169='3.2 Input│Other'!$A$54,'3.2 Input│Other'!$A$54,IF('2.0 Input│Historic Capex'!D169='3.2 Input│Other'!$A$56,'3.2 Input│Other'!$A$56,'3.2 Input│Other'!$A$55))</f>
        <v>Non-System</v>
      </c>
      <c r="F167" s="33">
        <f>IF($C167="Yes",'2.0 Input│Historic Capex'!M169*'3.2 Input│Other'!F$27*'3.2 Input│Other'!F$28,0)</f>
        <v>0</v>
      </c>
      <c r="G167" s="33">
        <f>IF($C167="Yes",'2.0 Input│Historic Capex'!N169*'3.2 Input│Other'!G$28,0)</f>
        <v>0</v>
      </c>
      <c r="H167" s="33">
        <f>IF($C167="Yes",'2.0 Input│Historic Capex'!O169*'3.2 Input│Other'!H$28,0)</f>
        <v>0</v>
      </c>
      <c r="I167" s="33">
        <f>IF($C167="Yes",'2.0 Input│Historic Capex'!P169*'3.2 Input│Other'!I$28,0)</f>
        <v>0</v>
      </c>
      <c r="J167" s="33">
        <f>IF($C167="Yes",'2.0 Input│Historic Capex'!Q169*'3.2 Input│Other'!J$28,0)</f>
        <v>0</v>
      </c>
      <c r="K167" s="33">
        <f>IF($C167="Yes",'2.0 Input│Historic Capex'!R169*'3.2 Input│Other'!K$28,0)</f>
        <v>0</v>
      </c>
      <c r="L167" s="33">
        <f t="shared" si="2"/>
        <v>0</v>
      </c>
    </row>
    <row r="168" spans="1:12" x14ac:dyDescent="0.25">
      <c r="A168" s="33">
        <f>'2.0 Input│Historic Capex'!A170</f>
        <v>156</v>
      </c>
      <c r="B168" s="23" t="str">
        <f>'2.0 Input│Historic Capex'!B170</f>
        <v>EAM TRANSMISSION ESTAB WORK</v>
      </c>
      <c r="C168" s="7" t="str">
        <f>'2.0 Input│Historic Capex'!E170</f>
        <v>No</v>
      </c>
      <c r="D168" s="7" t="str">
        <f>'2.0 Input│Historic Capex'!C170</f>
        <v>Other</v>
      </c>
      <c r="E168" s="23" t="str">
        <f>IF('2.0 Input│Historic Capex'!D170='3.2 Input│Other'!$A$54,'3.2 Input│Other'!$A$54,IF('2.0 Input│Historic Capex'!D170='3.2 Input│Other'!$A$56,'3.2 Input│Other'!$A$56,'3.2 Input│Other'!$A$55))</f>
        <v>Non-System</v>
      </c>
      <c r="F168" s="33">
        <f>IF($C168="Yes",'2.0 Input│Historic Capex'!M170*'3.2 Input│Other'!F$27*'3.2 Input│Other'!F$28,0)</f>
        <v>0</v>
      </c>
      <c r="G168" s="33">
        <f>IF($C168="Yes",'2.0 Input│Historic Capex'!N170*'3.2 Input│Other'!G$28,0)</f>
        <v>0</v>
      </c>
      <c r="H168" s="33">
        <f>IF($C168="Yes",'2.0 Input│Historic Capex'!O170*'3.2 Input│Other'!H$28,0)</f>
        <v>0</v>
      </c>
      <c r="I168" s="33">
        <f>IF($C168="Yes",'2.0 Input│Historic Capex'!P170*'3.2 Input│Other'!I$28,0)</f>
        <v>0</v>
      </c>
      <c r="J168" s="33">
        <f>IF($C168="Yes",'2.0 Input│Historic Capex'!Q170*'3.2 Input│Other'!J$28,0)</f>
        <v>0</v>
      </c>
      <c r="K168" s="33">
        <f>IF($C168="Yes",'2.0 Input│Historic Capex'!R170*'3.2 Input│Other'!K$28,0)</f>
        <v>0</v>
      </c>
      <c r="L168" s="33">
        <f t="shared" ref="L168:L199" si="3">SUM(G168:K168)</f>
        <v>0</v>
      </c>
    </row>
    <row r="169" spans="1:12" x14ac:dyDescent="0.25">
      <c r="A169" s="33">
        <f>'2.0 Input│Historic Capex'!A171</f>
        <v>157</v>
      </c>
      <c r="B169" s="23" t="str">
        <f>'2.0 Input│Historic Capex'!B171</f>
        <v>Oracle Integration with EAM</v>
      </c>
      <c r="C169" s="7" t="str">
        <f>'2.0 Input│Historic Capex'!E171</f>
        <v>No</v>
      </c>
      <c r="D169" s="7" t="str">
        <f>'2.0 Input│Historic Capex'!C171</f>
        <v>Other</v>
      </c>
      <c r="E169" s="23" t="str">
        <f>IF('2.0 Input│Historic Capex'!D171='3.2 Input│Other'!$A$54,'3.2 Input│Other'!$A$54,IF('2.0 Input│Historic Capex'!D171='3.2 Input│Other'!$A$56,'3.2 Input│Other'!$A$56,'3.2 Input│Other'!$A$55))</f>
        <v>Non-System</v>
      </c>
      <c r="F169" s="33">
        <f>IF($C169="Yes",'2.0 Input│Historic Capex'!M171*'3.2 Input│Other'!F$27*'3.2 Input│Other'!F$28,0)</f>
        <v>0</v>
      </c>
      <c r="G169" s="33">
        <f>IF($C169="Yes",'2.0 Input│Historic Capex'!N171*'3.2 Input│Other'!G$28,0)</f>
        <v>0</v>
      </c>
      <c r="H169" s="33">
        <f>IF($C169="Yes",'2.0 Input│Historic Capex'!O171*'3.2 Input│Other'!H$28,0)</f>
        <v>0</v>
      </c>
      <c r="I169" s="33">
        <f>IF($C169="Yes",'2.0 Input│Historic Capex'!P171*'3.2 Input│Other'!I$28,0)</f>
        <v>0</v>
      </c>
      <c r="J169" s="33">
        <f>IF($C169="Yes",'2.0 Input│Historic Capex'!Q171*'3.2 Input│Other'!J$28,0)</f>
        <v>0</v>
      </c>
      <c r="K169" s="33">
        <f>IF($C169="Yes",'2.0 Input│Historic Capex'!R171*'3.2 Input│Other'!K$28,0)</f>
        <v>0</v>
      </c>
      <c r="L169" s="33">
        <f t="shared" si="3"/>
        <v>0</v>
      </c>
    </row>
    <row r="170" spans="1:12" x14ac:dyDescent="0.25">
      <c r="A170" s="33">
        <f>'2.0 Input│Historic Capex'!A172</f>
        <v>158</v>
      </c>
      <c r="B170" s="23" t="str">
        <f>'2.0 Input│Historic Capex'!B172</f>
        <v>EAM Business Support-Reports</v>
      </c>
      <c r="C170" s="7" t="str">
        <f>'2.0 Input│Historic Capex'!E172</f>
        <v>No</v>
      </c>
      <c r="D170" s="7" t="str">
        <f>'2.0 Input│Historic Capex'!C172</f>
        <v>Other</v>
      </c>
      <c r="E170" s="23" t="str">
        <f>IF('2.0 Input│Historic Capex'!D172='3.2 Input│Other'!$A$54,'3.2 Input│Other'!$A$54,IF('2.0 Input│Historic Capex'!D172='3.2 Input│Other'!$A$56,'3.2 Input│Other'!$A$56,'3.2 Input│Other'!$A$55))</f>
        <v>Non-System</v>
      </c>
      <c r="F170" s="33">
        <f>IF($C170="Yes",'2.0 Input│Historic Capex'!M172*'3.2 Input│Other'!F$27*'3.2 Input│Other'!F$28,0)</f>
        <v>0</v>
      </c>
      <c r="G170" s="33">
        <f>IF($C170="Yes",'2.0 Input│Historic Capex'!N172*'3.2 Input│Other'!G$28,0)</f>
        <v>0</v>
      </c>
      <c r="H170" s="33">
        <f>IF($C170="Yes",'2.0 Input│Historic Capex'!O172*'3.2 Input│Other'!H$28,0)</f>
        <v>0</v>
      </c>
      <c r="I170" s="33">
        <f>IF($C170="Yes",'2.0 Input│Historic Capex'!P172*'3.2 Input│Other'!I$28,0)</f>
        <v>0</v>
      </c>
      <c r="J170" s="33">
        <f>IF($C170="Yes",'2.0 Input│Historic Capex'!Q172*'3.2 Input│Other'!J$28,0)</f>
        <v>0</v>
      </c>
      <c r="K170" s="33">
        <f>IF($C170="Yes",'2.0 Input│Historic Capex'!R172*'3.2 Input│Other'!K$28,0)</f>
        <v>0</v>
      </c>
      <c r="L170" s="33">
        <f t="shared" si="3"/>
        <v>0</v>
      </c>
    </row>
    <row r="171" spans="1:12" x14ac:dyDescent="0.25">
      <c r="A171" s="33">
        <f>'2.0 Input│Historic Capex'!A173</f>
        <v>159</v>
      </c>
      <c r="B171" s="23" t="str">
        <f>'2.0 Input│Historic Capex'!B173</f>
        <v>EC Upgrade</v>
      </c>
      <c r="C171" s="7" t="str">
        <f>'2.0 Input│Historic Capex'!E173</f>
        <v>No</v>
      </c>
      <c r="D171" s="7" t="str">
        <f>'2.0 Input│Historic Capex'!C173</f>
        <v>Other</v>
      </c>
      <c r="E171" s="23" t="str">
        <f>IF('2.0 Input│Historic Capex'!D173='3.2 Input│Other'!$A$54,'3.2 Input│Other'!$A$54,IF('2.0 Input│Historic Capex'!D173='3.2 Input│Other'!$A$56,'3.2 Input│Other'!$A$56,'3.2 Input│Other'!$A$55))</f>
        <v>Non-System</v>
      </c>
      <c r="F171" s="33">
        <f>IF($C171="Yes",'2.0 Input│Historic Capex'!M173*'3.2 Input│Other'!F$27*'3.2 Input│Other'!F$28,0)</f>
        <v>0</v>
      </c>
      <c r="G171" s="33">
        <f>IF($C171="Yes",'2.0 Input│Historic Capex'!N173*'3.2 Input│Other'!G$28,0)</f>
        <v>0</v>
      </c>
      <c r="H171" s="33">
        <f>IF($C171="Yes",'2.0 Input│Historic Capex'!O173*'3.2 Input│Other'!H$28,0)</f>
        <v>0</v>
      </c>
      <c r="I171" s="33">
        <f>IF($C171="Yes",'2.0 Input│Historic Capex'!P173*'3.2 Input│Other'!I$28,0)</f>
        <v>0</v>
      </c>
      <c r="J171" s="33">
        <f>IF($C171="Yes",'2.0 Input│Historic Capex'!Q173*'3.2 Input│Other'!J$28,0)</f>
        <v>0</v>
      </c>
      <c r="K171" s="33">
        <f>IF($C171="Yes",'2.0 Input│Historic Capex'!R173*'3.2 Input│Other'!K$28,0)</f>
        <v>0</v>
      </c>
      <c r="L171" s="33">
        <f t="shared" si="3"/>
        <v>0</v>
      </c>
    </row>
    <row r="172" spans="1:12" x14ac:dyDescent="0.25">
      <c r="A172" s="33">
        <f>'2.0 Input│Historic Capex'!A174</f>
        <v>160</v>
      </c>
      <c r="B172" s="23" t="str">
        <f>'2.0 Input│Historic Capex'!B174</f>
        <v>Finance Systems</v>
      </c>
      <c r="C172" s="7" t="str">
        <f>'2.0 Input│Historic Capex'!E174</f>
        <v>No</v>
      </c>
      <c r="D172" s="7" t="str">
        <f>'2.0 Input│Historic Capex'!C174</f>
        <v>Other</v>
      </c>
      <c r="E172" s="23" t="str">
        <f>IF('2.0 Input│Historic Capex'!D174='3.2 Input│Other'!$A$54,'3.2 Input│Other'!$A$54,IF('2.0 Input│Historic Capex'!D174='3.2 Input│Other'!$A$56,'3.2 Input│Other'!$A$56,'3.2 Input│Other'!$A$55))</f>
        <v>Non-System</v>
      </c>
      <c r="F172" s="33">
        <f>IF($C172="Yes",'2.0 Input│Historic Capex'!M174*'3.2 Input│Other'!F$27*'3.2 Input│Other'!F$28,0)</f>
        <v>0</v>
      </c>
      <c r="G172" s="33">
        <f>IF($C172="Yes",'2.0 Input│Historic Capex'!N174*'3.2 Input│Other'!G$28,0)</f>
        <v>0</v>
      </c>
      <c r="H172" s="33">
        <f>IF($C172="Yes",'2.0 Input│Historic Capex'!O174*'3.2 Input│Other'!H$28,0)</f>
        <v>0</v>
      </c>
      <c r="I172" s="33">
        <f>IF($C172="Yes",'2.0 Input│Historic Capex'!P174*'3.2 Input│Other'!I$28,0)</f>
        <v>0</v>
      </c>
      <c r="J172" s="33">
        <f>IF($C172="Yes",'2.0 Input│Historic Capex'!Q174*'3.2 Input│Other'!J$28,0)</f>
        <v>0</v>
      </c>
      <c r="K172" s="33">
        <f>IF($C172="Yes",'2.0 Input│Historic Capex'!R174*'3.2 Input│Other'!K$28,0)</f>
        <v>0</v>
      </c>
      <c r="L172" s="33">
        <f t="shared" si="3"/>
        <v>0</v>
      </c>
    </row>
    <row r="173" spans="1:12" x14ac:dyDescent="0.25">
      <c r="A173" s="33">
        <f>'2.0 Input│Historic Capex'!A175</f>
        <v>161</v>
      </c>
      <c r="B173" s="23" t="str">
        <f>'2.0 Input│Historic Capex'!B175</f>
        <v>Mobile phone CAPEX purchases</v>
      </c>
      <c r="C173" s="7" t="str">
        <f>'2.0 Input│Historic Capex'!E175</f>
        <v>No</v>
      </c>
      <c r="D173" s="7" t="str">
        <f>'2.0 Input│Historic Capex'!C175</f>
        <v>Other</v>
      </c>
      <c r="E173" s="23" t="str">
        <f>IF('2.0 Input│Historic Capex'!D175='3.2 Input│Other'!$A$54,'3.2 Input│Other'!$A$54,IF('2.0 Input│Historic Capex'!D175='3.2 Input│Other'!$A$56,'3.2 Input│Other'!$A$56,'3.2 Input│Other'!$A$55))</f>
        <v>Non-System</v>
      </c>
      <c r="F173" s="33">
        <f>IF($C173="Yes",'2.0 Input│Historic Capex'!M175*'3.2 Input│Other'!F$27*'3.2 Input│Other'!F$28,0)</f>
        <v>0</v>
      </c>
      <c r="G173" s="33">
        <f>IF($C173="Yes",'2.0 Input│Historic Capex'!N175*'3.2 Input│Other'!G$28,0)</f>
        <v>0</v>
      </c>
      <c r="H173" s="33">
        <f>IF($C173="Yes",'2.0 Input│Historic Capex'!O175*'3.2 Input│Other'!H$28,0)</f>
        <v>0</v>
      </c>
      <c r="I173" s="33">
        <f>IF($C173="Yes",'2.0 Input│Historic Capex'!P175*'3.2 Input│Other'!I$28,0)</f>
        <v>0</v>
      </c>
      <c r="J173" s="33">
        <f>IF($C173="Yes",'2.0 Input│Historic Capex'!Q175*'3.2 Input│Other'!J$28,0)</f>
        <v>0</v>
      </c>
      <c r="K173" s="33">
        <f>IF($C173="Yes",'2.0 Input│Historic Capex'!R175*'3.2 Input│Other'!K$28,0)</f>
        <v>0</v>
      </c>
      <c r="L173" s="33">
        <f t="shared" si="3"/>
        <v>0</v>
      </c>
    </row>
    <row r="174" spans="1:12" x14ac:dyDescent="0.25">
      <c r="A174" s="33">
        <f>'2.0 Input│Historic Capex'!A176</f>
        <v>162</v>
      </c>
      <c r="B174" s="23" t="str">
        <f>'2.0 Input│Historic Capex'!B176</f>
        <v>PPOM Phase 2</v>
      </c>
      <c r="C174" s="7" t="str">
        <f>'2.0 Input│Historic Capex'!E176</f>
        <v>No</v>
      </c>
      <c r="D174" s="7" t="str">
        <f>'2.0 Input│Historic Capex'!C176</f>
        <v>Other</v>
      </c>
      <c r="E174" s="23" t="str">
        <f>IF('2.0 Input│Historic Capex'!D176='3.2 Input│Other'!$A$54,'3.2 Input│Other'!$A$54,IF('2.0 Input│Historic Capex'!D176='3.2 Input│Other'!$A$56,'3.2 Input│Other'!$A$56,'3.2 Input│Other'!$A$55))</f>
        <v>Non-System</v>
      </c>
      <c r="F174" s="33">
        <f>IF($C174="Yes",'2.0 Input│Historic Capex'!M176*'3.2 Input│Other'!F$27*'3.2 Input│Other'!F$28,0)</f>
        <v>0</v>
      </c>
      <c r="G174" s="33">
        <f>IF($C174="Yes",'2.0 Input│Historic Capex'!N176*'3.2 Input│Other'!G$28,0)</f>
        <v>0</v>
      </c>
      <c r="H174" s="33">
        <f>IF($C174="Yes",'2.0 Input│Historic Capex'!O176*'3.2 Input│Other'!H$28,0)</f>
        <v>0</v>
      </c>
      <c r="I174" s="33">
        <f>IF($C174="Yes",'2.0 Input│Historic Capex'!P176*'3.2 Input│Other'!I$28,0)</f>
        <v>0</v>
      </c>
      <c r="J174" s="33">
        <f>IF($C174="Yes",'2.0 Input│Historic Capex'!Q176*'3.2 Input│Other'!J$28,0)</f>
        <v>0</v>
      </c>
      <c r="K174" s="33">
        <f>IF($C174="Yes",'2.0 Input│Historic Capex'!R176*'3.2 Input│Other'!K$28,0)</f>
        <v>0</v>
      </c>
      <c r="L174" s="33">
        <f t="shared" si="3"/>
        <v>0</v>
      </c>
    </row>
    <row r="175" spans="1:12" x14ac:dyDescent="0.25">
      <c r="A175" s="33">
        <f>'2.0 Input│Historic Capex'!A177</f>
        <v>163</v>
      </c>
      <c r="B175" s="23" t="str">
        <f>'2.0 Input│Historic Capex'!B177</f>
        <v>Project Server Status Report</v>
      </c>
      <c r="C175" s="7" t="str">
        <f>'2.0 Input│Historic Capex'!E177</f>
        <v>No</v>
      </c>
      <c r="D175" s="7" t="str">
        <f>'2.0 Input│Historic Capex'!C177</f>
        <v>Other</v>
      </c>
      <c r="E175" s="23" t="str">
        <f>IF('2.0 Input│Historic Capex'!D177='3.2 Input│Other'!$A$54,'3.2 Input│Other'!$A$54,IF('2.0 Input│Historic Capex'!D177='3.2 Input│Other'!$A$56,'3.2 Input│Other'!$A$56,'3.2 Input│Other'!$A$55))</f>
        <v>Non-System</v>
      </c>
      <c r="F175" s="33">
        <f>IF($C175="Yes",'2.0 Input│Historic Capex'!M177*'3.2 Input│Other'!F$27*'3.2 Input│Other'!F$28,0)</f>
        <v>0</v>
      </c>
      <c r="G175" s="33">
        <f>IF($C175="Yes",'2.0 Input│Historic Capex'!N177*'3.2 Input│Other'!G$28,0)</f>
        <v>0</v>
      </c>
      <c r="H175" s="33">
        <f>IF($C175="Yes",'2.0 Input│Historic Capex'!O177*'3.2 Input│Other'!H$28,0)</f>
        <v>0</v>
      </c>
      <c r="I175" s="33">
        <f>IF($C175="Yes",'2.0 Input│Historic Capex'!P177*'3.2 Input│Other'!I$28,0)</f>
        <v>0</v>
      </c>
      <c r="J175" s="33">
        <f>IF($C175="Yes",'2.0 Input│Historic Capex'!Q177*'3.2 Input│Other'!J$28,0)</f>
        <v>0</v>
      </c>
      <c r="K175" s="33">
        <f>IF($C175="Yes",'2.0 Input│Historic Capex'!R177*'3.2 Input│Other'!K$28,0)</f>
        <v>0</v>
      </c>
      <c r="L175" s="33">
        <f t="shared" si="3"/>
        <v>0</v>
      </c>
    </row>
    <row r="176" spans="1:12" x14ac:dyDescent="0.25">
      <c r="A176" s="33">
        <f>'2.0 Input│Historic Capex'!A178</f>
        <v>164</v>
      </c>
      <c r="B176" s="23" t="str">
        <f>'2.0 Input│Historic Capex'!B178</f>
        <v>BI reporting</v>
      </c>
      <c r="C176" s="7" t="str">
        <f>'2.0 Input│Historic Capex'!E178</f>
        <v>No</v>
      </c>
      <c r="D176" s="7" t="str">
        <f>'2.0 Input│Historic Capex'!C178</f>
        <v>Other</v>
      </c>
      <c r="E176" s="23" t="str">
        <f>IF('2.0 Input│Historic Capex'!D178='3.2 Input│Other'!$A$54,'3.2 Input│Other'!$A$54,IF('2.0 Input│Historic Capex'!D178='3.2 Input│Other'!$A$56,'3.2 Input│Other'!$A$56,'3.2 Input│Other'!$A$55))</f>
        <v>Non-System</v>
      </c>
      <c r="F176" s="33">
        <f>IF($C176="Yes",'2.0 Input│Historic Capex'!M178*'3.2 Input│Other'!F$27*'3.2 Input│Other'!F$28,0)</f>
        <v>0</v>
      </c>
      <c r="G176" s="33">
        <f>IF($C176="Yes",'2.0 Input│Historic Capex'!N178*'3.2 Input│Other'!G$28,0)</f>
        <v>0</v>
      </c>
      <c r="H176" s="33">
        <f>IF($C176="Yes",'2.0 Input│Historic Capex'!O178*'3.2 Input│Other'!H$28,0)</f>
        <v>0</v>
      </c>
      <c r="I176" s="33">
        <f>IF($C176="Yes",'2.0 Input│Historic Capex'!P178*'3.2 Input│Other'!I$28,0)</f>
        <v>0</v>
      </c>
      <c r="J176" s="33">
        <f>IF($C176="Yes",'2.0 Input│Historic Capex'!Q178*'3.2 Input│Other'!J$28,0)</f>
        <v>0</v>
      </c>
      <c r="K176" s="33">
        <f>IF($C176="Yes",'2.0 Input│Historic Capex'!R178*'3.2 Input│Other'!K$28,0)</f>
        <v>0</v>
      </c>
      <c r="L176" s="33">
        <f t="shared" si="3"/>
        <v>0</v>
      </c>
    </row>
    <row r="177" spans="1:12" x14ac:dyDescent="0.25">
      <c r="A177" s="33">
        <f>'2.0 Input│Historic Capex'!A179</f>
        <v>165</v>
      </c>
      <c r="B177" s="23" t="str">
        <f>'2.0 Input│Historic Capex'!B179</f>
        <v>PPOM Snapshot Engine</v>
      </c>
      <c r="C177" s="7" t="str">
        <f>'2.0 Input│Historic Capex'!E179</f>
        <v>No</v>
      </c>
      <c r="D177" s="7" t="str">
        <f>'2.0 Input│Historic Capex'!C179</f>
        <v>Other</v>
      </c>
      <c r="E177" s="23" t="str">
        <f>IF('2.0 Input│Historic Capex'!D179='3.2 Input│Other'!$A$54,'3.2 Input│Other'!$A$54,IF('2.0 Input│Historic Capex'!D179='3.2 Input│Other'!$A$56,'3.2 Input│Other'!$A$56,'3.2 Input│Other'!$A$55))</f>
        <v>Non-System</v>
      </c>
      <c r="F177" s="33">
        <f>IF($C177="Yes",'2.0 Input│Historic Capex'!M179*'3.2 Input│Other'!F$27*'3.2 Input│Other'!F$28,0)</f>
        <v>0</v>
      </c>
      <c r="G177" s="33">
        <f>IF($C177="Yes",'2.0 Input│Historic Capex'!N179*'3.2 Input│Other'!G$28,0)</f>
        <v>0</v>
      </c>
      <c r="H177" s="33">
        <f>IF($C177="Yes",'2.0 Input│Historic Capex'!O179*'3.2 Input│Other'!H$28,0)</f>
        <v>0</v>
      </c>
      <c r="I177" s="33">
        <f>IF($C177="Yes",'2.0 Input│Historic Capex'!P179*'3.2 Input│Other'!I$28,0)</f>
        <v>0</v>
      </c>
      <c r="J177" s="33">
        <f>IF($C177="Yes",'2.0 Input│Historic Capex'!Q179*'3.2 Input│Other'!J$28,0)</f>
        <v>0</v>
      </c>
      <c r="K177" s="33">
        <f>IF($C177="Yes",'2.0 Input│Historic Capex'!R179*'3.2 Input│Other'!K$28,0)</f>
        <v>0</v>
      </c>
      <c r="L177" s="33">
        <f t="shared" si="3"/>
        <v>0</v>
      </c>
    </row>
    <row r="178" spans="1:12" x14ac:dyDescent="0.25">
      <c r="A178" s="33">
        <f>'2.0 Input│Historic Capex'!A180</f>
        <v>166</v>
      </c>
      <c r="B178" s="23" t="str">
        <f>'2.0 Input│Historic Capex'!B180</f>
        <v>APA Grid Ph.2</v>
      </c>
      <c r="C178" s="7" t="str">
        <f>'2.0 Input│Historic Capex'!E180</f>
        <v>No</v>
      </c>
      <c r="D178" s="7" t="str">
        <f>'2.0 Input│Historic Capex'!C180</f>
        <v>Other</v>
      </c>
      <c r="E178" s="23" t="str">
        <f>IF('2.0 Input│Historic Capex'!D180='3.2 Input│Other'!$A$54,'3.2 Input│Other'!$A$54,IF('2.0 Input│Historic Capex'!D180='3.2 Input│Other'!$A$56,'3.2 Input│Other'!$A$56,'3.2 Input│Other'!$A$55))</f>
        <v>Non-System</v>
      </c>
      <c r="F178" s="33">
        <f>IF($C178="Yes",'2.0 Input│Historic Capex'!M180*'3.2 Input│Other'!F$27*'3.2 Input│Other'!F$28,0)</f>
        <v>0</v>
      </c>
      <c r="G178" s="33">
        <f>IF($C178="Yes",'2.0 Input│Historic Capex'!N180*'3.2 Input│Other'!G$28,0)</f>
        <v>0</v>
      </c>
      <c r="H178" s="33">
        <f>IF($C178="Yes",'2.0 Input│Historic Capex'!O180*'3.2 Input│Other'!H$28,0)</f>
        <v>0</v>
      </c>
      <c r="I178" s="33">
        <f>IF($C178="Yes",'2.0 Input│Historic Capex'!P180*'3.2 Input│Other'!I$28,0)</f>
        <v>0</v>
      </c>
      <c r="J178" s="33">
        <f>IF($C178="Yes",'2.0 Input│Historic Capex'!Q180*'3.2 Input│Other'!J$28,0)</f>
        <v>0</v>
      </c>
      <c r="K178" s="33">
        <f>IF($C178="Yes",'2.0 Input│Historic Capex'!R180*'3.2 Input│Other'!K$28,0)</f>
        <v>0</v>
      </c>
      <c r="L178" s="33">
        <f t="shared" si="3"/>
        <v>0</v>
      </c>
    </row>
    <row r="179" spans="1:12" x14ac:dyDescent="0.25">
      <c r="A179" s="33">
        <f>'2.0 Input│Historic Capex'!A181</f>
        <v>167</v>
      </c>
      <c r="B179" s="23" t="str">
        <f>'2.0 Input│Historic Capex'!B181</f>
        <v>APA Grid Ph. 3</v>
      </c>
      <c r="C179" s="7" t="str">
        <f>'2.0 Input│Historic Capex'!E181</f>
        <v>No</v>
      </c>
      <c r="D179" s="7" t="str">
        <f>'2.0 Input│Historic Capex'!C181</f>
        <v>Other</v>
      </c>
      <c r="E179" s="23" t="str">
        <f>IF('2.0 Input│Historic Capex'!D181='3.2 Input│Other'!$A$54,'3.2 Input│Other'!$A$54,IF('2.0 Input│Historic Capex'!D181='3.2 Input│Other'!$A$56,'3.2 Input│Other'!$A$56,'3.2 Input│Other'!$A$55))</f>
        <v>Non-System</v>
      </c>
      <c r="F179" s="33">
        <f>IF($C179="Yes",'2.0 Input│Historic Capex'!M181*'3.2 Input│Other'!F$27*'3.2 Input│Other'!F$28,0)</f>
        <v>0</v>
      </c>
      <c r="G179" s="33">
        <f>IF($C179="Yes",'2.0 Input│Historic Capex'!N181*'3.2 Input│Other'!G$28,0)</f>
        <v>0</v>
      </c>
      <c r="H179" s="33">
        <f>IF($C179="Yes",'2.0 Input│Historic Capex'!O181*'3.2 Input│Other'!H$28,0)</f>
        <v>0</v>
      </c>
      <c r="I179" s="33">
        <f>IF($C179="Yes",'2.0 Input│Historic Capex'!P181*'3.2 Input│Other'!I$28,0)</f>
        <v>0</v>
      </c>
      <c r="J179" s="33">
        <f>IF($C179="Yes",'2.0 Input│Historic Capex'!Q181*'3.2 Input│Other'!J$28,0)</f>
        <v>0</v>
      </c>
      <c r="K179" s="33">
        <f>IF($C179="Yes",'2.0 Input│Historic Capex'!R181*'3.2 Input│Other'!K$28,0)</f>
        <v>0</v>
      </c>
      <c r="L179" s="33">
        <f t="shared" si="3"/>
        <v>0</v>
      </c>
    </row>
    <row r="180" spans="1:12" x14ac:dyDescent="0.25">
      <c r="A180" s="33">
        <f>'2.0 Input│Historic Capex'!A182</f>
        <v>168</v>
      </c>
      <c r="B180" s="23" t="str">
        <f>'2.0 Input│Historic Capex'!B182</f>
        <v>Vehicle Comms &amp; Journey Mgmt</v>
      </c>
      <c r="C180" s="7" t="str">
        <f>'2.0 Input│Historic Capex'!E182</f>
        <v>No</v>
      </c>
      <c r="D180" s="7" t="str">
        <f>'2.0 Input│Historic Capex'!C182</f>
        <v>Other</v>
      </c>
      <c r="E180" s="23" t="str">
        <f>IF('2.0 Input│Historic Capex'!D182='3.2 Input│Other'!$A$54,'3.2 Input│Other'!$A$54,IF('2.0 Input│Historic Capex'!D182='3.2 Input│Other'!$A$56,'3.2 Input│Other'!$A$56,'3.2 Input│Other'!$A$55))</f>
        <v>Non-System</v>
      </c>
      <c r="F180" s="33">
        <f>IF($C180="Yes",'2.0 Input│Historic Capex'!M182*'3.2 Input│Other'!F$27*'3.2 Input│Other'!F$28,0)</f>
        <v>0</v>
      </c>
      <c r="G180" s="33">
        <f>IF($C180="Yes",'2.0 Input│Historic Capex'!N182*'3.2 Input│Other'!G$28,0)</f>
        <v>0</v>
      </c>
      <c r="H180" s="33">
        <f>IF($C180="Yes",'2.0 Input│Historic Capex'!O182*'3.2 Input│Other'!H$28,0)</f>
        <v>0</v>
      </c>
      <c r="I180" s="33">
        <f>IF($C180="Yes",'2.0 Input│Historic Capex'!P182*'3.2 Input│Other'!I$28,0)</f>
        <v>0</v>
      </c>
      <c r="J180" s="33">
        <f>IF($C180="Yes",'2.0 Input│Historic Capex'!Q182*'3.2 Input│Other'!J$28,0)</f>
        <v>0</v>
      </c>
      <c r="K180" s="33">
        <f>IF($C180="Yes",'2.0 Input│Historic Capex'!R182*'3.2 Input│Other'!K$28,0)</f>
        <v>0</v>
      </c>
      <c r="L180" s="33">
        <f t="shared" si="3"/>
        <v>0</v>
      </c>
    </row>
    <row r="181" spans="1:12" x14ac:dyDescent="0.25">
      <c r="A181" s="33">
        <f>'2.0 Input│Historic Capex'!A183</f>
        <v>169</v>
      </c>
      <c r="B181" s="23" t="str">
        <f>'2.0 Input│Historic Capex'!B183</f>
        <v>SCADA Satellite Strategy</v>
      </c>
      <c r="C181" s="7" t="str">
        <f>'2.0 Input│Historic Capex'!E183</f>
        <v>No</v>
      </c>
      <c r="D181" s="7" t="str">
        <f>'2.0 Input│Historic Capex'!C183</f>
        <v>Other</v>
      </c>
      <c r="E181" s="23" t="str">
        <f>IF('2.0 Input│Historic Capex'!D183='3.2 Input│Other'!$A$54,'3.2 Input│Other'!$A$54,IF('2.0 Input│Historic Capex'!D183='3.2 Input│Other'!$A$56,'3.2 Input│Other'!$A$56,'3.2 Input│Other'!$A$55))</f>
        <v>Non-System</v>
      </c>
      <c r="F181" s="33">
        <f>IF($C181="Yes",'2.0 Input│Historic Capex'!M183*'3.2 Input│Other'!F$27*'3.2 Input│Other'!F$28,0)</f>
        <v>0</v>
      </c>
      <c r="G181" s="33">
        <f>IF($C181="Yes",'2.0 Input│Historic Capex'!N183*'3.2 Input│Other'!G$28,0)</f>
        <v>0</v>
      </c>
      <c r="H181" s="33">
        <f>IF($C181="Yes",'2.0 Input│Historic Capex'!O183*'3.2 Input│Other'!H$28,0)</f>
        <v>0</v>
      </c>
      <c r="I181" s="33">
        <f>IF($C181="Yes",'2.0 Input│Historic Capex'!P183*'3.2 Input│Other'!I$28,0)</f>
        <v>0</v>
      </c>
      <c r="J181" s="33">
        <f>IF($C181="Yes",'2.0 Input│Historic Capex'!Q183*'3.2 Input│Other'!J$28,0)</f>
        <v>0</v>
      </c>
      <c r="K181" s="33">
        <f>IF($C181="Yes",'2.0 Input│Historic Capex'!R183*'3.2 Input│Other'!K$28,0)</f>
        <v>0</v>
      </c>
      <c r="L181" s="33">
        <f t="shared" si="3"/>
        <v>0</v>
      </c>
    </row>
    <row r="182" spans="1:12" x14ac:dyDescent="0.25">
      <c r="A182" s="33">
        <f>'2.0 Input│Historic Capex'!A184</f>
        <v>170</v>
      </c>
      <c r="B182" s="23" t="str">
        <f>'2.0 Input│Historic Capex'!B184</f>
        <v>SCADA Resilience Project FEED</v>
      </c>
      <c r="C182" s="7" t="str">
        <f>'2.0 Input│Historic Capex'!E184</f>
        <v>No</v>
      </c>
      <c r="D182" s="7" t="str">
        <f>'2.0 Input│Historic Capex'!C184</f>
        <v>Other</v>
      </c>
      <c r="E182" s="23" t="str">
        <f>IF('2.0 Input│Historic Capex'!D184='3.2 Input│Other'!$A$54,'3.2 Input│Other'!$A$54,IF('2.0 Input│Historic Capex'!D184='3.2 Input│Other'!$A$56,'3.2 Input│Other'!$A$56,'3.2 Input│Other'!$A$55))</f>
        <v>Non-System</v>
      </c>
      <c r="F182" s="33">
        <f>IF($C182="Yes",'2.0 Input│Historic Capex'!M184*'3.2 Input│Other'!F$27*'3.2 Input│Other'!F$28,0)</f>
        <v>0</v>
      </c>
      <c r="G182" s="33">
        <f>IF($C182="Yes",'2.0 Input│Historic Capex'!N184*'3.2 Input│Other'!G$28,0)</f>
        <v>0</v>
      </c>
      <c r="H182" s="33">
        <f>IF($C182="Yes",'2.0 Input│Historic Capex'!O184*'3.2 Input│Other'!H$28,0)</f>
        <v>0</v>
      </c>
      <c r="I182" s="33">
        <f>IF($C182="Yes",'2.0 Input│Historic Capex'!P184*'3.2 Input│Other'!I$28,0)</f>
        <v>0</v>
      </c>
      <c r="J182" s="33">
        <f>IF($C182="Yes",'2.0 Input│Historic Capex'!Q184*'3.2 Input│Other'!J$28,0)</f>
        <v>0</v>
      </c>
      <c r="K182" s="33">
        <f>IF($C182="Yes",'2.0 Input│Historic Capex'!R184*'3.2 Input│Other'!K$28,0)</f>
        <v>0</v>
      </c>
      <c r="L182" s="33">
        <f t="shared" si="3"/>
        <v>0</v>
      </c>
    </row>
    <row r="183" spans="1:12" x14ac:dyDescent="0.25">
      <c r="A183" s="33">
        <f>'2.0 Input│Historic Capex'!A185</f>
        <v>171</v>
      </c>
      <c r="B183" s="23" t="str">
        <f>'2.0 Input│Historic Capex'!B185</f>
        <v>IOC SCADA GAP ANALYSIS</v>
      </c>
      <c r="C183" s="7" t="str">
        <f>'2.0 Input│Historic Capex'!E185</f>
        <v>No</v>
      </c>
      <c r="D183" s="7" t="str">
        <f>'2.0 Input│Historic Capex'!C185</f>
        <v>Other</v>
      </c>
      <c r="E183" s="23" t="str">
        <f>IF('2.0 Input│Historic Capex'!D185='3.2 Input│Other'!$A$54,'3.2 Input│Other'!$A$54,IF('2.0 Input│Historic Capex'!D185='3.2 Input│Other'!$A$56,'3.2 Input│Other'!$A$56,'3.2 Input│Other'!$A$55))</f>
        <v>Non-System</v>
      </c>
      <c r="F183" s="33">
        <f>IF($C183="Yes",'2.0 Input│Historic Capex'!M185*'3.2 Input│Other'!F$27*'3.2 Input│Other'!F$28,0)</f>
        <v>0</v>
      </c>
      <c r="G183" s="33">
        <f>IF($C183="Yes",'2.0 Input│Historic Capex'!N185*'3.2 Input│Other'!G$28,0)</f>
        <v>0</v>
      </c>
      <c r="H183" s="33">
        <f>IF($C183="Yes",'2.0 Input│Historic Capex'!O185*'3.2 Input│Other'!H$28,0)</f>
        <v>0</v>
      </c>
      <c r="I183" s="33">
        <f>IF($C183="Yes",'2.0 Input│Historic Capex'!P185*'3.2 Input│Other'!I$28,0)</f>
        <v>0</v>
      </c>
      <c r="J183" s="33">
        <f>IF($C183="Yes",'2.0 Input│Historic Capex'!Q185*'3.2 Input│Other'!J$28,0)</f>
        <v>0</v>
      </c>
      <c r="K183" s="33">
        <f>IF($C183="Yes",'2.0 Input│Historic Capex'!R185*'3.2 Input│Other'!K$28,0)</f>
        <v>0</v>
      </c>
      <c r="L183" s="33">
        <f t="shared" si="3"/>
        <v>0</v>
      </c>
    </row>
    <row r="184" spans="1:12" x14ac:dyDescent="0.25">
      <c r="A184" s="33">
        <f>'2.0 Input│Historic Capex'!A186</f>
        <v>172</v>
      </c>
      <c r="B184" s="23" t="str">
        <f>'2.0 Input│Historic Capex'!B186</f>
        <v>SCADA Resilience Phase 1 Recom</v>
      </c>
      <c r="C184" s="7" t="str">
        <f>'2.0 Input│Historic Capex'!E186</f>
        <v>No</v>
      </c>
      <c r="D184" s="7" t="str">
        <f>'2.0 Input│Historic Capex'!C186</f>
        <v>Other</v>
      </c>
      <c r="E184" s="23" t="str">
        <f>IF('2.0 Input│Historic Capex'!D186='3.2 Input│Other'!$A$54,'3.2 Input│Other'!$A$54,IF('2.0 Input│Historic Capex'!D186='3.2 Input│Other'!$A$56,'3.2 Input│Other'!$A$56,'3.2 Input│Other'!$A$55))</f>
        <v>Non-System</v>
      </c>
      <c r="F184" s="33">
        <f>IF($C184="Yes",'2.0 Input│Historic Capex'!M186*'3.2 Input│Other'!F$27*'3.2 Input│Other'!F$28,0)</f>
        <v>0</v>
      </c>
      <c r="G184" s="33">
        <f>IF($C184="Yes",'2.0 Input│Historic Capex'!N186*'3.2 Input│Other'!G$28,0)</f>
        <v>0</v>
      </c>
      <c r="H184" s="33">
        <f>IF($C184="Yes",'2.0 Input│Historic Capex'!O186*'3.2 Input│Other'!H$28,0)</f>
        <v>0</v>
      </c>
      <c r="I184" s="33">
        <f>IF($C184="Yes",'2.0 Input│Historic Capex'!P186*'3.2 Input│Other'!I$28,0)</f>
        <v>0</v>
      </c>
      <c r="J184" s="33">
        <f>IF($C184="Yes",'2.0 Input│Historic Capex'!Q186*'3.2 Input│Other'!J$28,0)</f>
        <v>0</v>
      </c>
      <c r="K184" s="33">
        <f>IF($C184="Yes",'2.0 Input│Historic Capex'!R186*'3.2 Input│Other'!K$28,0)</f>
        <v>0</v>
      </c>
      <c r="L184" s="33">
        <f t="shared" si="3"/>
        <v>0</v>
      </c>
    </row>
    <row r="185" spans="1:12" x14ac:dyDescent="0.25">
      <c r="A185" s="33">
        <f>'2.0 Input│Historic Capex'!A187</f>
        <v>173</v>
      </c>
      <c r="B185" s="23" t="str">
        <f>'2.0 Input│Historic Capex'!B187</f>
        <v>Melbourne Metro CRE</v>
      </c>
      <c r="C185" s="7" t="str">
        <f>'2.0 Input│Historic Capex'!E187</f>
        <v>No</v>
      </c>
      <c r="D185" s="7" t="str">
        <f>'2.0 Input│Historic Capex'!C187</f>
        <v>Other</v>
      </c>
      <c r="E185" s="23" t="str">
        <f>IF('2.0 Input│Historic Capex'!D187='3.2 Input│Other'!$A$54,'3.2 Input│Other'!$A$54,IF('2.0 Input│Historic Capex'!D187='3.2 Input│Other'!$A$56,'3.2 Input│Other'!$A$56,'3.2 Input│Other'!$A$55))</f>
        <v>Non-System</v>
      </c>
      <c r="F185" s="33">
        <f>IF($C185="Yes",'2.0 Input│Historic Capex'!M187*'3.2 Input│Other'!F$27*'3.2 Input│Other'!F$28,0)</f>
        <v>0</v>
      </c>
      <c r="G185" s="33">
        <f>IF($C185="Yes",'2.0 Input│Historic Capex'!N187*'3.2 Input│Other'!G$28,0)</f>
        <v>0</v>
      </c>
      <c r="H185" s="33">
        <f>IF($C185="Yes",'2.0 Input│Historic Capex'!O187*'3.2 Input│Other'!H$28,0)</f>
        <v>0</v>
      </c>
      <c r="I185" s="33">
        <f>IF($C185="Yes",'2.0 Input│Historic Capex'!P187*'3.2 Input│Other'!I$28,0)</f>
        <v>0</v>
      </c>
      <c r="J185" s="33">
        <f>IF($C185="Yes",'2.0 Input│Historic Capex'!Q187*'3.2 Input│Other'!J$28,0)</f>
        <v>0</v>
      </c>
      <c r="K185" s="33">
        <f>IF($C185="Yes",'2.0 Input│Historic Capex'!R187*'3.2 Input│Other'!K$28,0)</f>
        <v>0</v>
      </c>
      <c r="L185" s="33">
        <f t="shared" si="3"/>
        <v>0</v>
      </c>
    </row>
    <row r="186" spans="1:12" x14ac:dyDescent="0.25">
      <c r="A186" s="33">
        <f>'2.0 Input│Historic Capex'!A188</f>
        <v>174</v>
      </c>
      <c r="B186" s="23" t="str">
        <f>'2.0 Input│Historic Capex'!B188</f>
        <v xml:space="preserve">HR Systems Refresh </v>
      </c>
      <c r="C186" s="7" t="str">
        <f>'2.0 Input│Historic Capex'!E188</f>
        <v>No</v>
      </c>
      <c r="D186" s="7" t="str">
        <f>'2.0 Input│Historic Capex'!C188</f>
        <v>Other</v>
      </c>
      <c r="E186" s="23" t="str">
        <f>IF('2.0 Input│Historic Capex'!D188='3.2 Input│Other'!$A$54,'3.2 Input│Other'!$A$54,IF('2.0 Input│Historic Capex'!D188='3.2 Input│Other'!$A$56,'3.2 Input│Other'!$A$56,'3.2 Input│Other'!$A$55))</f>
        <v>Non-System</v>
      </c>
      <c r="F186" s="33">
        <f>IF($C186="Yes",'2.0 Input│Historic Capex'!M188*'3.2 Input│Other'!F$27*'3.2 Input│Other'!F$28,0)</f>
        <v>0</v>
      </c>
      <c r="G186" s="33">
        <f>IF($C186="Yes",'2.0 Input│Historic Capex'!N188*'3.2 Input│Other'!G$28,0)</f>
        <v>0</v>
      </c>
      <c r="H186" s="33">
        <f>IF($C186="Yes",'2.0 Input│Historic Capex'!O188*'3.2 Input│Other'!H$28,0)</f>
        <v>0</v>
      </c>
      <c r="I186" s="33">
        <f>IF($C186="Yes",'2.0 Input│Historic Capex'!P188*'3.2 Input│Other'!I$28,0)</f>
        <v>0</v>
      </c>
      <c r="J186" s="33">
        <f>IF($C186="Yes",'2.0 Input│Historic Capex'!Q188*'3.2 Input│Other'!J$28,0)</f>
        <v>0</v>
      </c>
      <c r="K186" s="33">
        <f>IF($C186="Yes",'2.0 Input│Historic Capex'!R188*'3.2 Input│Other'!K$28,0)</f>
        <v>0</v>
      </c>
      <c r="L186" s="33">
        <f t="shared" si="3"/>
        <v>0</v>
      </c>
    </row>
    <row r="187" spans="1:12" x14ac:dyDescent="0.25">
      <c r="A187" s="33">
        <f>'2.0 Input│Historic Capex'!A189</f>
        <v>175</v>
      </c>
      <c r="B187" s="23" t="str">
        <f>'2.0 Input│Historic Capex'!B189</f>
        <v xml:space="preserve">Historian Upgrade - version 2012 to 2015 </v>
      </c>
      <c r="C187" s="7" t="str">
        <f>'2.0 Input│Historic Capex'!E189</f>
        <v>No</v>
      </c>
      <c r="D187" s="7" t="str">
        <f>'2.0 Input│Historic Capex'!C189</f>
        <v>Other</v>
      </c>
      <c r="E187" s="23" t="str">
        <f>IF('2.0 Input│Historic Capex'!D189='3.2 Input│Other'!$A$54,'3.2 Input│Other'!$A$54,IF('2.0 Input│Historic Capex'!D189='3.2 Input│Other'!$A$56,'3.2 Input│Other'!$A$56,'3.2 Input│Other'!$A$55))</f>
        <v>Non-System</v>
      </c>
      <c r="F187" s="33">
        <f>IF($C187="Yes",'2.0 Input│Historic Capex'!M189*'3.2 Input│Other'!F$27*'3.2 Input│Other'!F$28,0)</f>
        <v>0</v>
      </c>
      <c r="G187" s="33">
        <f>IF($C187="Yes",'2.0 Input│Historic Capex'!N189*'3.2 Input│Other'!G$28,0)</f>
        <v>0</v>
      </c>
      <c r="H187" s="33">
        <f>IF($C187="Yes",'2.0 Input│Historic Capex'!O189*'3.2 Input│Other'!H$28,0)</f>
        <v>0</v>
      </c>
      <c r="I187" s="33">
        <f>IF($C187="Yes",'2.0 Input│Historic Capex'!P189*'3.2 Input│Other'!I$28,0)</f>
        <v>0</v>
      </c>
      <c r="J187" s="33">
        <f>IF($C187="Yes",'2.0 Input│Historic Capex'!Q189*'3.2 Input│Other'!J$28,0)</f>
        <v>0</v>
      </c>
      <c r="K187" s="33">
        <f>IF($C187="Yes",'2.0 Input│Historic Capex'!R189*'3.2 Input│Other'!K$28,0)</f>
        <v>0</v>
      </c>
      <c r="L187" s="33">
        <f t="shared" si="3"/>
        <v>0</v>
      </c>
    </row>
    <row r="188" spans="1:12" x14ac:dyDescent="0.25">
      <c r="A188" s="33">
        <f>'2.0 Input│Historic Capex'!A190</f>
        <v>176</v>
      </c>
      <c r="B188" s="23" t="str">
        <f>'2.0 Input│Historic Capex'!B190</f>
        <v xml:space="preserve">EAM System Upgrade 2018 </v>
      </c>
      <c r="C188" s="7" t="str">
        <f>'2.0 Input│Historic Capex'!E190</f>
        <v>No</v>
      </c>
      <c r="D188" s="7" t="str">
        <f>'2.0 Input│Historic Capex'!C190</f>
        <v>Other</v>
      </c>
      <c r="E188" s="23" t="str">
        <f>IF('2.0 Input│Historic Capex'!D190='3.2 Input│Other'!$A$54,'3.2 Input│Other'!$A$54,IF('2.0 Input│Historic Capex'!D190='3.2 Input│Other'!$A$56,'3.2 Input│Other'!$A$56,'3.2 Input│Other'!$A$55))</f>
        <v>Non-System</v>
      </c>
      <c r="F188" s="33">
        <f>IF($C188="Yes",'2.0 Input│Historic Capex'!M190*'3.2 Input│Other'!F$27*'3.2 Input│Other'!F$28,0)</f>
        <v>0</v>
      </c>
      <c r="G188" s="33">
        <f>IF($C188="Yes",'2.0 Input│Historic Capex'!N190*'3.2 Input│Other'!G$28,0)</f>
        <v>0</v>
      </c>
      <c r="H188" s="33">
        <f>IF($C188="Yes",'2.0 Input│Historic Capex'!O190*'3.2 Input│Other'!H$28,0)</f>
        <v>0</v>
      </c>
      <c r="I188" s="33">
        <f>IF($C188="Yes",'2.0 Input│Historic Capex'!P190*'3.2 Input│Other'!I$28,0)</f>
        <v>0</v>
      </c>
      <c r="J188" s="33">
        <f>IF($C188="Yes",'2.0 Input│Historic Capex'!Q190*'3.2 Input│Other'!J$28,0)</f>
        <v>0</v>
      </c>
      <c r="K188" s="33">
        <f>IF($C188="Yes",'2.0 Input│Historic Capex'!R190*'3.2 Input│Other'!K$28,0)</f>
        <v>0</v>
      </c>
      <c r="L188" s="33">
        <f t="shared" si="3"/>
        <v>0</v>
      </c>
    </row>
    <row r="189" spans="1:12" x14ac:dyDescent="0.25">
      <c r="A189" s="33">
        <f>'2.0 Input│Historic Capex'!A191</f>
        <v>177</v>
      </c>
      <c r="B189" s="23" t="str">
        <f>'2.0 Input│Historic Capex'!B191</f>
        <v xml:space="preserve">BizTalk Upgrade FY2018 </v>
      </c>
      <c r="C189" s="7" t="str">
        <f>'2.0 Input│Historic Capex'!E191</f>
        <v>No</v>
      </c>
      <c r="D189" s="7" t="str">
        <f>'2.0 Input│Historic Capex'!C191</f>
        <v>Other</v>
      </c>
      <c r="E189" s="23" t="str">
        <f>IF('2.0 Input│Historic Capex'!D191='3.2 Input│Other'!$A$54,'3.2 Input│Other'!$A$54,IF('2.0 Input│Historic Capex'!D191='3.2 Input│Other'!$A$56,'3.2 Input│Other'!$A$56,'3.2 Input│Other'!$A$55))</f>
        <v>Non-System</v>
      </c>
      <c r="F189" s="33">
        <f>IF($C189="Yes",'2.0 Input│Historic Capex'!M191*'3.2 Input│Other'!F$27*'3.2 Input│Other'!F$28,0)</f>
        <v>0</v>
      </c>
      <c r="G189" s="33">
        <f>IF($C189="Yes",'2.0 Input│Historic Capex'!N191*'3.2 Input│Other'!G$28,0)</f>
        <v>0</v>
      </c>
      <c r="H189" s="33">
        <f>IF($C189="Yes",'2.0 Input│Historic Capex'!O191*'3.2 Input│Other'!H$28,0)</f>
        <v>0</v>
      </c>
      <c r="I189" s="33">
        <f>IF($C189="Yes",'2.0 Input│Historic Capex'!P191*'3.2 Input│Other'!I$28,0)</f>
        <v>0</v>
      </c>
      <c r="J189" s="33">
        <f>IF($C189="Yes",'2.0 Input│Historic Capex'!Q191*'3.2 Input│Other'!J$28,0)</f>
        <v>0</v>
      </c>
      <c r="K189" s="33">
        <f>IF($C189="Yes",'2.0 Input│Historic Capex'!R191*'3.2 Input│Other'!K$28,0)</f>
        <v>0</v>
      </c>
      <c r="L189" s="33">
        <f t="shared" si="3"/>
        <v>0</v>
      </c>
    </row>
    <row r="190" spans="1:12" x14ac:dyDescent="0.25">
      <c r="A190" s="33">
        <f>'2.0 Input│Historic Capex'!A192</f>
        <v>178</v>
      </c>
      <c r="B190" s="23" t="str">
        <f>'2.0 Input│Historic Capex'!B192</f>
        <v xml:space="preserve">Code Management Software </v>
      </c>
      <c r="C190" s="7" t="str">
        <f>'2.0 Input│Historic Capex'!E192</f>
        <v>No</v>
      </c>
      <c r="D190" s="7" t="str">
        <f>'2.0 Input│Historic Capex'!C192</f>
        <v>Other</v>
      </c>
      <c r="E190" s="23" t="str">
        <f>IF('2.0 Input│Historic Capex'!D192='3.2 Input│Other'!$A$54,'3.2 Input│Other'!$A$54,IF('2.0 Input│Historic Capex'!D192='3.2 Input│Other'!$A$56,'3.2 Input│Other'!$A$56,'3.2 Input│Other'!$A$55))</f>
        <v>Non-System</v>
      </c>
      <c r="F190" s="33">
        <f>IF($C190="Yes",'2.0 Input│Historic Capex'!M192*'3.2 Input│Other'!F$27*'3.2 Input│Other'!F$28,0)</f>
        <v>0</v>
      </c>
      <c r="G190" s="33">
        <f>IF($C190="Yes",'2.0 Input│Historic Capex'!N192*'3.2 Input│Other'!G$28,0)</f>
        <v>0</v>
      </c>
      <c r="H190" s="33">
        <f>IF($C190="Yes",'2.0 Input│Historic Capex'!O192*'3.2 Input│Other'!H$28,0)</f>
        <v>0</v>
      </c>
      <c r="I190" s="33">
        <f>IF($C190="Yes",'2.0 Input│Historic Capex'!P192*'3.2 Input│Other'!I$28,0)</f>
        <v>0</v>
      </c>
      <c r="J190" s="33">
        <f>IF($C190="Yes",'2.0 Input│Historic Capex'!Q192*'3.2 Input│Other'!J$28,0)</f>
        <v>0</v>
      </c>
      <c r="K190" s="33">
        <f>IF($C190="Yes",'2.0 Input│Historic Capex'!R192*'3.2 Input│Other'!K$28,0)</f>
        <v>0</v>
      </c>
      <c r="L190" s="33">
        <f t="shared" si="3"/>
        <v>0</v>
      </c>
    </row>
    <row r="191" spans="1:12" x14ac:dyDescent="0.25">
      <c r="A191" s="33">
        <f>'2.0 Input│Historic Capex'!A193</f>
        <v>179</v>
      </c>
      <c r="B191" s="23" t="str">
        <f>'2.0 Input│Historic Capex'!B193</f>
        <v xml:space="preserve">X-Info Aware Version 2 </v>
      </c>
      <c r="C191" s="7" t="str">
        <f>'2.0 Input│Historic Capex'!E193</f>
        <v>No</v>
      </c>
      <c r="D191" s="7" t="str">
        <f>'2.0 Input│Historic Capex'!C193</f>
        <v>Other</v>
      </c>
      <c r="E191" s="23" t="str">
        <f>IF('2.0 Input│Historic Capex'!D193='3.2 Input│Other'!$A$54,'3.2 Input│Other'!$A$54,IF('2.0 Input│Historic Capex'!D193='3.2 Input│Other'!$A$56,'3.2 Input│Other'!$A$56,'3.2 Input│Other'!$A$55))</f>
        <v>Non-System</v>
      </c>
      <c r="F191" s="33">
        <f>IF($C191="Yes",'2.0 Input│Historic Capex'!M193*'3.2 Input│Other'!F$27*'3.2 Input│Other'!F$28,0)</f>
        <v>0</v>
      </c>
      <c r="G191" s="33">
        <f>IF($C191="Yes",'2.0 Input│Historic Capex'!N193*'3.2 Input│Other'!G$28,0)</f>
        <v>0</v>
      </c>
      <c r="H191" s="33">
        <f>IF($C191="Yes",'2.0 Input│Historic Capex'!O193*'3.2 Input│Other'!H$28,0)</f>
        <v>0</v>
      </c>
      <c r="I191" s="33">
        <f>IF($C191="Yes",'2.0 Input│Historic Capex'!P193*'3.2 Input│Other'!I$28,0)</f>
        <v>0</v>
      </c>
      <c r="J191" s="33">
        <f>IF($C191="Yes",'2.0 Input│Historic Capex'!Q193*'3.2 Input│Other'!J$28,0)</f>
        <v>0</v>
      </c>
      <c r="K191" s="33">
        <f>IF($C191="Yes",'2.0 Input│Historic Capex'!R193*'3.2 Input│Other'!K$28,0)</f>
        <v>0</v>
      </c>
      <c r="L191" s="33">
        <f t="shared" si="3"/>
        <v>0</v>
      </c>
    </row>
    <row r="192" spans="1:12" x14ac:dyDescent="0.25">
      <c r="A192" s="33">
        <f>'2.0 Input│Historic Capex'!A194</f>
        <v>180</v>
      </c>
      <c r="B192" s="23" t="str">
        <f>'2.0 Input│Historic Capex'!B194</f>
        <v xml:space="preserve">Adjustments required for differences in CWIP and FAR records </v>
      </c>
      <c r="C192" s="7" t="str">
        <f>'2.0 Input│Historic Capex'!E194</f>
        <v>No</v>
      </c>
      <c r="D192" s="7" t="str">
        <f>'2.0 Input│Historic Capex'!C194</f>
        <v>Other</v>
      </c>
      <c r="E192" s="23" t="str">
        <f>IF('2.0 Input│Historic Capex'!D194='3.2 Input│Other'!$A$54,'3.2 Input│Other'!$A$54,IF('2.0 Input│Historic Capex'!D194='3.2 Input│Other'!$A$56,'3.2 Input│Other'!$A$56,'3.2 Input│Other'!$A$55))</f>
        <v>Non-System</v>
      </c>
      <c r="F192" s="33">
        <f>IF($C192="Yes",'2.0 Input│Historic Capex'!M194*'3.2 Input│Other'!F$27*'3.2 Input│Other'!F$28,0)</f>
        <v>0</v>
      </c>
      <c r="G192" s="33">
        <f>IF($C192="Yes",'2.0 Input│Historic Capex'!N194*'3.2 Input│Other'!G$28,0)</f>
        <v>0</v>
      </c>
      <c r="H192" s="33">
        <f>IF($C192="Yes",'2.0 Input│Historic Capex'!O194*'3.2 Input│Other'!H$28,0)</f>
        <v>0</v>
      </c>
      <c r="I192" s="33">
        <f>IF($C192="Yes",'2.0 Input│Historic Capex'!P194*'3.2 Input│Other'!I$28,0)</f>
        <v>0</v>
      </c>
      <c r="J192" s="33">
        <f>IF($C192="Yes",'2.0 Input│Historic Capex'!Q194*'3.2 Input│Other'!J$28,0)</f>
        <v>0</v>
      </c>
      <c r="K192" s="33">
        <f>IF($C192="Yes",'2.0 Input│Historic Capex'!R194*'3.2 Input│Other'!K$28,0)</f>
        <v>0</v>
      </c>
      <c r="L192" s="33">
        <f t="shared" si="3"/>
        <v>0</v>
      </c>
    </row>
    <row r="193" spans="1:12" x14ac:dyDescent="0.25">
      <c r="A193" s="33">
        <f>'2.0 Input│Historic Capex'!A195</f>
        <v>181</v>
      </c>
      <c r="B193" s="23" t="str">
        <f>'2.0 Input│Historic Capex'!B195</f>
        <v>Sharepoint site</v>
      </c>
      <c r="C193" s="7" t="str">
        <f>'2.0 Input│Historic Capex'!E195</f>
        <v>No</v>
      </c>
      <c r="D193" s="7" t="str">
        <f>'2.0 Input│Historic Capex'!C195</f>
        <v>Other</v>
      </c>
      <c r="E193" s="23" t="str">
        <f>IF('2.0 Input│Historic Capex'!D195='3.2 Input│Other'!$A$54,'3.2 Input│Other'!$A$54,IF('2.0 Input│Historic Capex'!D195='3.2 Input│Other'!$A$56,'3.2 Input│Other'!$A$56,'3.2 Input│Other'!$A$55))</f>
        <v>Non-System</v>
      </c>
      <c r="F193" s="33">
        <f>IF($C193="Yes",'2.0 Input│Historic Capex'!M195*'3.2 Input│Other'!F$27*'3.2 Input│Other'!F$28,0)</f>
        <v>0</v>
      </c>
      <c r="G193" s="33">
        <f>IF($C193="Yes",'2.0 Input│Historic Capex'!N195*'3.2 Input│Other'!G$28,0)</f>
        <v>0</v>
      </c>
      <c r="H193" s="33">
        <f>IF($C193="Yes",'2.0 Input│Historic Capex'!O195*'3.2 Input│Other'!H$28,0)</f>
        <v>0</v>
      </c>
      <c r="I193" s="33">
        <f>IF($C193="Yes",'2.0 Input│Historic Capex'!P195*'3.2 Input│Other'!I$28,0)</f>
        <v>0</v>
      </c>
      <c r="J193" s="33">
        <f>IF($C193="Yes",'2.0 Input│Historic Capex'!Q195*'3.2 Input│Other'!J$28,0)</f>
        <v>0</v>
      </c>
      <c r="K193" s="33">
        <f>IF($C193="Yes",'2.0 Input│Historic Capex'!R195*'3.2 Input│Other'!K$28,0)</f>
        <v>0</v>
      </c>
      <c r="L193" s="33">
        <f t="shared" si="3"/>
        <v>0</v>
      </c>
    </row>
    <row r="194" spans="1:12" x14ac:dyDescent="0.25">
      <c r="A194" s="33">
        <f>'2.0 Input│Historic Capex'!A196</f>
        <v>182</v>
      </c>
      <c r="B194" s="23" t="str">
        <f>'2.0 Input│Historic Capex'!B196</f>
        <v xml:space="preserve">Enterprise Content Management </v>
      </c>
      <c r="C194" s="7" t="str">
        <f>'2.0 Input│Historic Capex'!E196</f>
        <v>No</v>
      </c>
      <c r="D194" s="7" t="str">
        <f>'2.0 Input│Historic Capex'!C196</f>
        <v>Other</v>
      </c>
      <c r="E194" s="23" t="str">
        <f>IF('2.0 Input│Historic Capex'!D196='3.2 Input│Other'!$A$54,'3.2 Input│Other'!$A$54,IF('2.0 Input│Historic Capex'!D196='3.2 Input│Other'!$A$56,'3.2 Input│Other'!$A$56,'3.2 Input│Other'!$A$55))</f>
        <v>Non-System</v>
      </c>
      <c r="F194" s="33">
        <f>IF($C194="Yes",'2.0 Input│Historic Capex'!M196*'3.2 Input│Other'!F$27*'3.2 Input│Other'!F$28,0)</f>
        <v>0</v>
      </c>
      <c r="G194" s="33">
        <f>IF($C194="Yes",'2.0 Input│Historic Capex'!N196*'3.2 Input│Other'!G$28,0)</f>
        <v>0</v>
      </c>
      <c r="H194" s="33">
        <f>IF($C194="Yes",'2.0 Input│Historic Capex'!O196*'3.2 Input│Other'!H$28,0)</f>
        <v>0</v>
      </c>
      <c r="I194" s="33">
        <f>IF($C194="Yes",'2.0 Input│Historic Capex'!P196*'3.2 Input│Other'!I$28,0)</f>
        <v>0</v>
      </c>
      <c r="J194" s="33">
        <f>IF($C194="Yes",'2.0 Input│Historic Capex'!Q196*'3.2 Input│Other'!J$28,0)</f>
        <v>0</v>
      </c>
      <c r="K194" s="33">
        <f>IF($C194="Yes",'2.0 Input│Historic Capex'!R196*'3.2 Input│Other'!K$28,0)</f>
        <v>0</v>
      </c>
      <c r="L194" s="33">
        <f t="shared" si="3"/>
        <v>0</v>
      </c>
    </row>
    <row r="195" spans="1:12" x14ac:dyDescent="0.25">
      <c r="A195" s="33">
        <f>'2.0 Input│Historic Capex'!A197</f>
        <v>183</v>
      </c>
      <c r="B195" s="23" t="str">
        <f>'2.0 Input│Historic Capex'!B197</f>
        <v xml:space="preserve">Victoria CRE </v>
      </c>
      <c r="C195" s="7" t="str">
        <f>'2.0 Input│Historic Capex'!E197</f>
        <v>No</v>
      </c>
      <c r="D195" s="7" t="str">
        <f>'2.0 Input│Historic Capex'!C197</f>
        <v>Other</v>
      </c>
      <c r="E195" s="23" t="str">
        <f>IF('2.0 Input│Historic Capex'!D197='3.2 Input│Other'!$A$54,'3.2 Input│Other'!$A$54,IF('2.0 Input│Historic Capex'!D197='3.2 Input│Other'!$A$56,'3.2 Input│Other'!$A$56,'3.2 Input│Other'!$A$55))</f>
        <v>Non-System</v>
      </c>
      <c r="F195" s="33">
        <f>IF($C195="Yes",'2.0 Input│Historic Capex'!M197*'3.2 Input│Other'!F$27*'3.2 Input│Other'!F$28,0)</f>
        <v>0</v>
      </c>
      <c r="G195" s="33">
        <f>IF($C195="Yes",'2.0 Input│Historic Capex'!N197*'3.2 Input│Other'!G$28,0)</f>
        <v>0</v>
      </c>
      <c r="H195" s="33">
        <f>IF($C195="Yes",'2.0 Input│Historic Capex'!O197*'3.2 Input│Other'!H$28,0)</f>
        <v>0</v>
      </c>
      <c r="I195" s="33">
        <f>IF($C195="Yes",'2.0 Input│Historic Capex'!P197*'3.2 Input│Other'!I$28,0)</f>
        <v>0</v>
      </c>
      <c r="J195" s="33">
        <f>IF($C195="Yes",'2.0 Input│Historic Capex'!Q197*'3.2 Input│Other'!J$28,0)</f>
        <v>0</v>
      </c>
      <c r="K195" s="33">
        <f>IF($C195="Yes",'2.0 Input│Historic Capex'!R197*'3.2 Input│Other'!K$28,0)</f>
        <v>0</v>
      </c>
      <c r="L195" s="33">
        <f t="shared" si="3"/>
        <v>0</v>
      </c>
    </row>
    <row r="196" spans="1:12" x14ac:dyDescent="0.25">
      <c r="A196" s="33">
        <f>'2.0 Input│Historic Capex'!A198</f>
        <v>184</v>
      </c>
      <c r="B196" s="23" t="str">
        <f>'2.0 Input│Historic Capex'!B198</f>
        <v xml:space="preserve">APA Grid Energy Components Upgrade </v>
      </c>
      <c r="C196" s="7" t="str">
        <f>'2.0 Input│Historic Capex'!E198</f>
        <v>No</v>
      </c>
      <c r="D196" s="7" t="str">
        <f>'2.0 Input│Historic Capex'!C198</f>
        <v>Other</v>
      </c>
      <c r="E196" s="23" t="str">
        <f>IF('2.0 Input│Historic Capex'!D198='3.2 Input│Other'!$A$54,'3.2 Input│Other'!$A$54,IF('2.0 Input│Historic Capex'!D198='3.2 Input│Other'!$A$56,'3.2 Input│Other'!$A$56,'3.2 Input│Other'!$A$55))</f>
        <v>Non-System</v>
      </c>
      <c r="F196" s="33">
        <f>IF($C196="Yes",'2.0 Input│Historic Capex'!M198*'3.2 Input│Other'!F$27*'3.2 Input│Other'!F$28,0)</f>
        <v>0</v>
      </c>
      <c r="G196" s="33">
        <f>IF($C196="Yes",'2.0 Input│Historic Capex'!N198*'3.2 Input│Other'!G$28,0)</f>
        <v>0</v>
      </c>
      <c r="H196" s="33">
        <f>IF($C196="Yes",'2.0 Input│Historic Capex'!O198*'3.2 Input│Other'!H$28,0)</f>
        <v>0</v>
      </c>
      <c r="I196" s="33">
        <f>IF($C196="Yes",'2.0 Input│Historic Capex'!P198*'3.2 Input│Other'!I$28,0)</f>
        <v>0</v>
      </c>
      <c r="J196" s="33">
        <f>IF($C196="Yes",'2.0 Input│Historic Capex'!Q198*'3.2 Input│Other'!J$28,0)</f>
        <v>0</v>
      </c>
      <c r="K196" s="33">
        <f>IF($C196="Yes",'2.0 Input│Historic Capex'!R198*'3.2 Input│Other'!K$28,0)</f>
        <v>0</v>
      </c>
      <c r="L196" s="33">
        <f t="shared" si="3"/>
        <v>0</v>
      </c>
    </row>
    <row r="197" spans="1:12" x14ac:dyDescent="0.25">
      <c r="A197" s="33">
        <f>'2.0 Input│Historic Capex'!A199</f>
        <v>185</v>
      </c>
      <c r="B197" s="23" t="str">
        <f>'2.0 Input│Historic Capex'!B199</f>
        <v xml:space="preserve">APA Grid Extend Program </v>
      </c>
      <c r="C197" s="7" t="str">
        <f>'2.0 Input│Historic Capex'!E199</f>
        <v>No</v>
      </c>
      <c r="D197" s="7" t="str">
        <f>'2.0 Input│Historic Capex'!C199</f>
        <v>Other</v>
      </c>
      <c r="E197" s="23" t="str">
        <f>IF('2.0 Input│Historic Capex'!D199='3.2 Input│Other'!$A$54,'3.2 Input│Other'!$A$54,IF('2.0 Input│Historic Capex'!D199='3.2 Input│Other'!$A$56,'3.2 Input│Other'!$A$56,'3.2 Input│Other'!$A$55))</f>
        <v>Non-System</v>
      </c>
      <c r="F197" s="33">
        <f>IF($C197="Yes",'2.0 Input│Historic Capex'!M199*'3.2 Input│Other'!F$27*'3.2 Input│Other'!F$28,0)</f>
        <v>0</v>
      </c>
      <c r="G197" s="33">
        <f>IF($C197="Yes",'2.0 Input│Historic Capex'!N199*'3.2 Input│Other'!G$28,0)</f>
        <v>0</v>
      </c>
      <c r="H197" s="33">
        <f>IF($C197="Yes",'2.0 Input│Historic Capex'!O199*'3.2 Input│Other'!H$28,0)</f>
        <v>0</v>
      </c>
      <c r="I197" s="33">
        <f>IF($C197="Yes",'2.0 Input│Historic Capex'!P199*'3.2 Input│Other'!I$28,0)</f>
        <v>0</v>
      </c>
      <c r="J197" s="33">
        <f>IF($C197="Yes",'2.0 Input│Historic Capex'!Q199*'3.2 Input│Other'!J$28,0)</f>
        <v>0</v>
      </c>
      <c r="K197" s="33">
        <f>IF($C197="Yes",'2.0 Input│Historic Capex'!R199*'3.2 Input│Other'!K$28,0)</f>
        <v>0</v>
      </c>
      <c r="L197" s="33">
        <f t="shared" si="3"/>
        <v>0</v>
      </c>
    </row>
    <row r="198" spans="1:12" x14ac:dyDescent="0.25">
      <c r="A198" s="33">
        <f>'2.0 Input│Historic Capex'!A200</f>
        <v>186</v>
      </c>
      <c r="B198" s="23" t="str">
        <f>'2.0 Input│Historic Capex'!B200</f>
        <v xml:space="preserve">APA Grid Services Initiatives Program </v>
      </c>
      <c r="C198" s="7" t="str">
        <f>'2.0 Input│Historic Capex'!E200</f>
        <v>No</v>
      </c>
      <c r="D198" s="7" t="str">
        <f>'2.0 Input│Historic Capex'!C200</f>
        <v>Other</v>
      </c>
      <c r="E198" s="23" t="str">
        <f>IF('2.0 Input│Historic Capex'!D200='3.2 Input│Other'!$A$54,'3.2 Input│Other'!$A$54,IF('2.0 Input│Historic Capex'!D200='3.2 Input│Other'!$A$56,'3.2 Input│Other'!$A$56,'3.2 Input│Other'!$A$55))</f>
        <v>Non-System</v>
      </c>
      <c r="F198" s="33">
        <f>IF($C198="Yes",'2.0 Input│Historic Capex'!M200*'3.2 Input│Other'!F$27*'3.2 Input│Other'!F$28,0)</f>
        <v>0</v>
      </c>
      <c r="G198" s="33">
        <f>IF($C198="Yes",'2.0 Input│Historic Capex'!N200*'3.2 Input│Other'!G$28,0)</f>
        <v>0</v>
      </c>
      <c r="H198" s="33">
        <f>IF($C198="Yes",'2.0 Input│Historic Capex'!O200*'3.2 Input│Other'!H$28,0)</f>
        <v>0</v>
      </c>
      <c r="I198" s="33">
        <f>IF($C198="Yes",'2.0 Input│Historic Capex'!P200*'3.2 Input│Other'!I$28,0)</f>
        <v>0</v>
      </c>
      <c r="J198" s="33">
        <f>IF($C198="Yes",'2.0 Input│Historic Capex'!Q200*'3.2 Input│Other'!J$28,0)</f>
        <v>0</v>
      </c>
      <c r="K198" s="33">
        <f>IF($C198="Yes",'2.0 Input│Historic Capex'!R200*'3.2 Input│Other'!K$28,0)</f>
        <v>0</v>
      </c>
      <c r="L198" s="33">
        <f t="shared" si="3"/>
        <v>0</v>
      </c>
    </row>
    <row r="199" spans="1:12" x14ac:dyDescent="0.25">
      <c r="A199" s="33">
        <f>'2.0 Input│Historic Capex'!A201</f>
        <v>187</v>
      </c>
      <c r="B199" s="23" t="str">
        <f>'2.0 Input│Historic Capex'!B201</f>
        <v xml:space="preserve">Hyperion Upgrade to 11.1.2.4 </v>
      </c>
      <c r="C199" s="7" t="str">
        <f>'2.0 Input│Historic Capex'!E201</f>
        <v>No</v>
      </c>
      <c r="D199" s="7" t="str">
        <f>'2.0 Input│Historic Capex'!C201</f>
        <v>Other</v>
      </c>
      <c r="E199" s="23" t="str">
        <f>IF('2.0 Input│Historic Capex'!D201='3.2 Input│Other'!$A$54,'3.2 Input│Other'!$A$54,IF('2.0 Input│Historic Capex'!D201='3.2 Input│Other'!$A$56,'3.2 Input│Other'!$A$56,'3.2 Input│Other'!$A$55))</f>
        <v>Non-System</v>
      </c>
      <c r="F199" s="33">
        <f>IF($C199="Yes",'2.0 Input│Historic Capex'!M201*'3.2 Input│Other'!F$27*'3.2 Input│Other'!F$28,0)</f>
        <v>0</v>
      </c>
      <c r="G199" s="33">
        <f>IF($C199="Yes",'2.0 Input│Historic Capex'!N201*'3.2 Input│Other'!G$28,0)</f>
        <v>0</v>
      </c>
      <c r="H199" s="33">
        <f>IF($C199="Yes",'2.0 Input│Historic Capex'!O201*'3.2 Input│Other'!H$28,0)</f>
        <v>0</v>
      </c>
      <c r="I199" s="33">
        <f>IF($C199="Yes",'2.0 Input│Historic Capex'!P201*'3.2 Input│Other'!I$28,0)</f>
        <v>0</v>
      </c>
      <c r="J199" s="33">
        <f>IF($C199="Yes",'2.0 Input│Historic Capex'!Q201*'3.2 Input│Other'!J$28,0)</f>
        <v>0</v>
      </c>
      <c r="K199" s="33">
        <f>IF($C199="Yes",'2.0 Input│Historic Capex'!R201*'3.2 Input│Other'!K$28,0)</f>
        <v>0</v>
      </c>
      <c r="L199" s="33">
        <f t="shared" si="3"/>
        <v>0</v>
      </c>
    </row>
    <row r="200" spans="1:12" x14ac:dyDescent="0.25">
      <c r="A200" s="33">
        <f>'2.0 Input│Historic Capex'!A202</f>
        <v>188</v>
      </c>
      <c r="B200" s="23" t="str">
        <f>'2.0 Input│Historic Capex'!B202</f>
        <v xml:space="preserve">BI - Transmission Dashboard and Enterprise Pilot </v>
      </c>
      <c r="C200" s="7" t="str">
        <f>'2.0 Input│Historic Capex'!E202</f>
        <v>No</v>
      </c>
      <c r="D200" s="7" t="str">
        <f>'2.0 Input│Historic Capex'!C202</f>
        <v>Other</v>
      </c>
      <c r="E200" s="23" t="str">
        <f>IF('2.0 Input│Historic Capex'!D202='3.2 Input│Other'!$A$54,'3.2 Input│Other'!$A$54,IF('2.0 Input│Historic Capex'!D202='3.2 Input│Other'!$A$56,'3.2 Input│Other'!$A$56,'3.2 Input│Other'!$A$55))</f>
        <v>Non-System</v>
      </c>
      <c r="F200" s="33">
        <f>IF($C200="Yes",'2.0 Input│Historic Capex'!M202*'3.2 Input│Other'!F$27*'3.2 Input│Other'!F$28,0)</f>
        <v>0</v>
      </c>
      <c r="G200" s="33">
        <f>IF($C200="Yes",'2.0 Input│Historic Capex'!N202*'3.2 Input│Other'!G$28,0)</f>
        <v>0</v>
      </c>
      <c r="H200" s="33">
        <f>IF($C200="Yes",'2.0 Input│Historic Capex'!O202*'3.2 Input│Other'!H$28,0)</f>
        <v>0</v>
      </c>
      <c r="I200" s="33">
        <f>IF($C200="Yes",'2.0 Input│Historic Capex'!P202*'3.2 Input│Other'!I$28,0)</f>
        <v>0</v>
      </c>
      <c r="J200" s="33">
        <f>IF($C200="Yes",'2.0 Input│Historic Capex'!Q202*'3.2 Input│Other'!J$28,0)</f>
        <v>0</v>
      </c>
      <c r="K200" s="33">
        <f>IF($C200="Yes",'2.0 Input│Historic Capex'!R202*'3.2 Input│Other'!K$28,0)</f>
        <v>0</v>
      </c>
      <c r="L200" s="33">
        <f t="shared" ref="L200:L218" si="4">SUM(G200:K200)</f>
        <v>0</v>
      </c>
    </row>
    <row r="201" spans="1:12" x14ac:dyDescent="0.25">
      <c r="A201" s="33">
        <f>'2.0 Input│Historic Capex'!A203</f>
        <v>189</v>
      </c>
      <c r="B201" s="23" t="str">
        <f>'2.0 Input│Historic Capex'!B203</f>
        <v xml:space="preserve">HR Systems Refresh </v>
      </c>
      <c r="C201" s="7" t="str">
        <f>'2.0 Input│Historic Capex'!E203</f>
        <v>No</v>
      </c>
      <c r="D201" s="7" t="str">
        <f>'2.0 Input│Historic Capex'!C203</f>
        <v>Other</v>
      </c>
      <c r="E201" s="23" t="str">
        <f>IF('2.0 Input│Historic Capex'!D203='3.2 Input│Other'!$A$54,'3.2 Input│Other'!$A$54,IF('2.0 Input│Historic Capex'!D203='3.2 Input│Other'!$A$56,'3.2 Input│Other'!$A$56,'3.2 Input│Other'!$A$55))</f>
        <v>Non-System</v>
      </c>
      <c r="F201" s="33">
        <f>IF($C201="Yes",'2.0 Input│Historic Capex'!M203*'3.2 Input│Other'!F$27*'3.2 Input│Other'!F$28,0)</f>
        <v>0</v>
      </c>
      <c r="G201" s="33">
        <f>IF($C201="Yes",'2.0 Input│Historic Capex'!N203*'3.2 Input│Other'!G$28,0)</f>
        <v>0</v>
      </c>
      <c r="H201" s="33">
        <f>IF($C201="Yes",'2.0 Input│Historic Capex'!O203*'3.2 Input│Other'!H$28,0)</f>
        <v>0</v>
      </c>
      <c r="I201" s="33">
        <f>IF($C201="Yes",'2.0 Input│Historic Capex'!P203*'3.2 Input│Other'!I$28,0)</f>
        <v>0</v>
      </c>
      <c r="J201" s="33">
        <f>IF($C201="Yes",'2.0 Input│Historic Capex'!Q203*'3.2 Input│Other'!J$28,0)</f>
        <v>0</v>
      </c>
      <c r="K201" s="33">
        <f>IF($C201="Yes",'2.0 Input│Historic Capex'!R203*'3.2 Input│Other'!K$28,0)</f>
        <v>0</v>
      </c>
      <c r="L201" s="33">
        <f t="shared" si="4"/>
        <v>0</v>
      </c>
    </row>
    <row r="202" spans="1:12" x14ac:dyDescent="0.25">
      <c r="A202" s="33">
        <f>'2.0 Input│Historic Capex'!A204</f>
        <v>190</v>
      </c>
      <c r="B202" s="23" t="str">
        <f>'2.0 Input│Historic Capex'!B204</f>
        <v xml:space="preserve">Transmission EAM Data Management Tool </v>
      </c>
      <c r="C202" s="7" t="str">
        <f>'2.0 Input│Historic Capex'!E204</f>
        <v>No</v>
      </c>
      <c r="D202" s="7" t="str">
        <f>'2.0 Input│Historic Capex'!C204</f>
        <v>Other</v>
      </c>
      <c r="E202" s="23" t="str">
        <f>IF('2.0 Input│Historic Capex'!D204='3.2 Input│Other'!$A$54,'3.2 Input│Other'!$A$54,IF('2.0 Input│Historic Capex'!D204='3.2 Input│Other'!$A$56,'3.2 Input│Other'!$A$56,'3.2 Input│Other'!$A$55))</f>
        <v>Non-System</v>
      </c>
      <c r="F202" s="33">
        <f>IF($C202="Yes",'2.0 Input│Historic Capex'!M204*'3.2 Input│Other'!F$27*'3.2 Input│Other'!F$28,0)</f>
        <v>0</v>
      </c>
      <c r="G202" s="33">
        <f>IF($C202="Yes",'2.0 Input│Historic Capex'!N204*'3.2 Input│Other'!G$28,0)</f>
        <v>0</v>
      </c>
      <c r="H202" s="33">
        <f>IF($C202="Yes",'2.0 Input│Historic Capex'!O204*'3.2 Input│Other'!H$28,0)</f>
        <v>0</v>
      </c>
      <c r="I202" s="33">
        <f>IF($C202="Yes",'2.0 Input│Historic Capex'!P204*'3.2 Input│Other'!I$28,0)</f>
        <v>0</v>
      </c>
      <c r="J202" s="33">
        <f>IF($C202="Yes",'2.0 Input│Historic Capex'!Q204*'3.2 Input│Other'!J$28,0)</f>
        <v>0</v>
      </c>
      <c r="K202" s="33">
        <f>IF($C202="Yes",'2.0 Input│Historic Capex'!R204*'3.2 Input│Other'!K$28,0)</f>
        <v>0</v>
      </c>
      <c r="L202" s="33">
        <f t="shared" si="4"/>
        <v>0</v>
      </c>
    </row>
    <row r="203" spans="1:12" x14ac:dyDescent="0.25">
      <c r="A203" s="33">
        <f>'2.0 Input│Historic Capex'!A205</f>
        <v>191</v>
      </c>
      <c r="B203" s="23" t="str">
        <f>'2.0 Input│Historic Capex'!B205</f>
        <v xml:space="preserve">SharePoint Upgrade </v>
      </c>
      <c r="C203" s="7" t="str">
        <f>'2.0 Input│Historic Capex'!E205</f>
        <v>No</v>
      </c>
      <c r="D203" s="7" t="str">
        <f>'2.0 Input│Historic Capex'!C205</f>
        <v>Other</v>
      </c>
      <c r="E203" s="23" t="str">
        <f>IF('2.0 Input│Historic Capex'!D205='3.2 Input│Other'!$A$54,'3.2 Input│Other'!$A$54,IF('2.0 Input│Historic Capex'!D205='3.2 Input│Other'!$A$56,'3.2 Input│Other'!$A$56,'3.2 Input│Other'!$A$55))</f>
        <v>Non-System</v>
      </c>
      <c r="F203" s="33">
        <f>IF($C203="Yes",'2.0 Input│Historic Capex'!M205*'3.2 Input│Other'!F$27*'3.2 Input│Other'!F$28,0)</f>
        <v>0</v>
      </c>
      <c r="G203" s="33">
        <f>IF($C203="Yes",'2.0 Input│Historic Capex'!N205*'3.2 Input│Other'!G$28,0)</f>
        <v>0</v>
      </c>
      <c r="H203" s="33">
        <f>IF($C203="Yes",'2.0 Input│Historic Capex'!O205*'3.2 Input│Other'!H$28,0)</f>
        <v>0</v>
      </c>
      <c r="I203" s="33">
        <f>IF($C203="Yes",'2.0 Input│Historic Capex'!P205*'3.2 Input│Other'!I$28,0)</f>
        <v>0</v>
      </c>
      <c r="J203" s="33">
        <f>IF($C203="Yes",'2.0 Input│Historic Capex'!Q205*'3.2 Input│Other'!J$28,0)</f>
        <v>0</v>
      </c>
      <c r="K203" s="33">
        <f>IF($C203="Yes",'2.0 Input│Historic Capex'!R205*'3.2 Input│Other'!K$28,0)</f>
        <v>0</v>
      </c>
      <c r="L203" s="33">
        <f t="shared" si="4"/>
        <v>0</v>
      </c>
    </row>
    <row r="204" spans="1:12" x14ac:dyDescent="0.25">
      <c r="A204" s="33">
        <f>'2.0 Input│Historic Capex'!A206</f>
        <v>192</v>
      </c>
      <c r="B204" s="23" t="str">
        <f>'2.0 Input│Historic Capex'!B206</f>
        <v xml:space="preserve">eForm Digitisation </v>
      </c>
      <c r="C204" s="7" t="str">
        <f>'2.0 Input│Historic Capex'!E206</f>
        <v>No</v>
      </c>
      <c r="D204" s="7" t="str">
        <f>'2.0 Input│Historic Capex'!C206</f>
        <v>Other</v>
      </c>
      <c r="E204" s="23" t="str">
        <f>IF('2.0 Input│Historic Capex'!D206='3.2 Input│Other'!$A$54,'3.2 Input│Other'!$A$54,IF('2.0 Input│Historic Capex'!D206='3.2 Input│Other'!$A$56,'3.2 Input│Other'!$A$56,'3.2 Input│Other'!$A$55))</f>
        <v>Non-System</v>
      </c>
      <c r="F204" s="33">
        <f>IF($C204="Yes",'2.0 Input│Historic Capex'!M206*'3.2 Input│Other'!F$27*'3.2 Input│Other'!F$28,0)</f>
        <v>0</v>
      </c>
      <c r="G204" s="33">
        <f>IF($C204="Yes",'2.0 Input│Historic Capex'!N206*'3.2 Input│Other'!G$28,0)</f>
        <v>0</v>
      </c>
      <c r="H204" s="33">
        <f>IF($C204="Yes",'2.0 Input│Historic Capex'!O206*'3.2 Input│Other'!H$28,0)</f>
        <v>0</v>
      </c>
      <c r="I204" s="33">
        <f>IF($C204="Yes",'2.0 Input│Historic Capex'!P206*'3.2 Input│Other'!I$28,0)</f>
        <v>0</v>
      </c>
      <c r="J204" s="33">
        <f>IF($C204="Yes",'2.0 Input│Historic Capex'!Q206*'3.2 Input│Other'!J$28,0)</f>
        <v>0</v>
      </c>
      <c r="K204" s="33">
        <f>IF($C204="Yes",'2.0 Input│Historic Capex'!R206*'3.2 Input│Other'!K$28,0)</f>
        <v>0</v>
      </c>
      <c r="L204" s="33">
        <f t="shared" si="4"/>
        <v>0</v>
      </c>
    </row>
    <row r="205" spans="1:12" x14ac:dyDescent="0.25">
      <c r="A205" s="33">
        <f>'2.0 Input│Historic Capex'!A207</f>
        <v>193</v>
      </c>
      <c r="B205" s="23" t="str">
        <f>'2.0 Input│Historic Capex'!B207</f>
        <v xml:space="preserve">Historian Upgrade - version 2012 to 2015 </v>
      </c>
      <c r="C205" s="7" t="str">
        <f>'2.0 Input│Historic Capex'!E207</f>
        <v>No</v>
      </c>
      <c r="D205" s="7" t="str">
        <f>'2.0 Input│Historic Capex'!C207</f>
        <v>Other</v>
      </c>
      <c r="E205" s="23" t="str">
        <f>IF('2.0 Input│Historic Capex'!D207='3.2 Input│Other'!$A$54,'3.2 Input│Other'!$A$54,IF('2.0 Input│Historic Capex'!D207='3.2 Input│Other'!$A$56,'3.2 Input│Other'!$A$56,'3.2 Input│Other'!$A$55))</f>
        <v>Non-System</v>
      </c>
      <c r="F205" s="33">
        <f>IF($C205="Yes",'2.0 Input│Historic Capex'!M207*'3.2 Input│Other'!F$27*'3.2 Input│Other'!F$28,0)</f>
        <v>0</v>
      </c>
      <c r="G205" s="33">
        <f>IF($C205="Yes",'2.0 Input│Historic Capex'!N207*'3.2 Input│Other'!G$28,0)</f>
        <v>0</v>
      </c>
      <c r="H205" s="33">
        <f>IF($C205="Yes",'2.0 Input│Historic Capex'!O207*'3.2 Input│Other'!H$28,0)</f>
        <v>0</v>
      </c>
      <c r="I205" s="33">
        <f>IF($C205="Yes",'2.0 Input│Historic Capex'!P207*'3.2 Input│Other'!I$28,0)</f>
        <v>0</v>
      </c>
      <c r="J205" s="33">
        <f>IF($C205="Yes",'2.0 Input│Historic Capex'!Q207*'3.2 Input│Other'!J$28,0)</f>
        <v>0</v>
      </c>
      <c r="K205" s="33">
        <f>IF($C205="Yes",'2.0 Input│Historic Capex'!R207*'3.2 Input│Other'!K$28,0)</f>
        <v>0</v>
      </c>
      <c r="L205" s="33">
        <f t="shared" si="4"/>
        <v>0</v>
      </c>
    </row>
    <row r="206" spans="1:12" x14ac:dyDescent="0.25">
      <c r="A206" s="33">
        <f>'2.0 Input│Historic Capex'!A208</f>
        <v>194</v>
      </c>
      <c r="B206" s="23" t="str">
        <f>'2.0 Input│Historic Capex'!B208</f>
        <v xml:space="preserve">Hazardous Area Platform </v>
      </c>
      <c r="C206" s="7" t="str">
        <f>'2.0 Input│Historic Capex'!E208</f>
        <v>No</v>
      </c>
      <c r="D206" s="7" t="str">
        <f>'2.0 Input│Historic Capex'!C208</f>
        <v>Other</v>
      </c>
      <c r="E206" s="23" t="str">
        <f>IF('2.0 Input│Historic Capex'!D208='3.2 Input│Other'!$A$54,'3.2 Input│Other'!$A$54,IF('2.0 Input│Historic Capex'!D208='3.2 Input│Other'!$A$56,'3.2 Input│Other'!$A$56,'3.2 Input│Other'!$A$55))</f>
        <v>Non-System</v>
      </c>
      <c r="F206" s="33">
        <f>IF($C206="Yes",'2.0 Input│Historic Capex'!M208*'3.2 Input│Other'!F$27*'3.2 Input│Other'!F$28,0)</f>
        <v>0</v>
      </c>
      <c r="G206" s="33">
        <f>IF($C206="Yes",'2.0 Input│Historic Capex'!N208*'3.2 Input│Other'!G$28,0)</f>
        <v>0</v>
      </c>
      <c r="H206" s="33">
        <f>IF($C206="Yes",'2.0 Input│Historic Capex'!O208*'3.2 Input│Other'!H$28,0)</f>
        <v>0</v>
      </c>
      <c r="I206" s="33">
        <f>IF($C206="Yes",'2.0 Input│Historic Capex'!P208*'3.2 Input│Other'!I$28,0)</f>
        <v>0</v>
      </c>
      <c r="J206" s="33">
        <f>IF($C206="Yes",'2.0 Input│Historic Capex'!Q208*'3.2 Input│Other'!J$28,0)</f>
        <v>0</v>
      </c>
      <c r="K206" s="33">
        <f>IF($C206="Yes",'2.0 Input│Historic Capex'!R208*'3.2 Input│Other'!K$28,0)</f>
        <v>0</v>
      </c>
      <c r="L206" s="33">
        <f t="shared" si="4"/>
        <v>0</v>
      </c>
    </row>
    <row r="207" spans="1:12" x14ac:dyDescent="0.25">
      <c r="A207" s="33">
        <f>'2.0 Input│Historic Capex'!A209</f>
        <v>195</v>
      </c>
      <c r="B207" s="23" t="str">
        <f>'2.0 Input│Historic Capex'!B209</f>
        <v xml:space="preserve">PPM Refresh </v>
      </c>
      <c r="C207" s="7" t="str">
        <f>'2.0 Input│Historic Capex'!E209</f>
        <v>No</v>
      </c>
      <c r="D207" s="7" t="str">
        <f>'2.0 Input│Historic Capex'!C209</f>
        <v>Other</v>
      </c>
      <c r="E207" s="23" t="str">
        <f>IF('2.0 Input│Historic Capex'!D209='3.2 Input│Other'!$A$54,'3.2 Input│Other'!$A$54,IF('2.0 Input│Historic Capex'!D209='3.2 Input│Other'!$A$56,'3.2 Input│Other'!$A$56,'3.2 Input│Other'!$A$55))</f>
        <v>Non-System</v>
      </c>
      <c r="F207" s="33">
        <f>IF($C207="Yes",'2.0 Input│Historic Capex'!M209*'3.2 Input│Other'!F$27*'3.2 Input│Other'!F$28,0)</f>
        <v>0</v>
      </c>
      <c r="G207" s="33">
        <f>IF($C207="Yes",'2.0 Input│Historic Capex'!N209*'3.2 Input│Other'!G$28,0)</f>
        <v>0</v>
      </c>
      <c r="H207" s="33">
        <f>IF($C207="Yes",'2.0 Input│Historic Capex'!O209*'3.2 Input│Other'!H$28,0)</f>
        <v>0</v>
      </c>
      <c r="I207" s="33">
        <f>IF($C207="Yes",'2.0 Input│Historic Capex'!P209*'3.2 Input│Other'!I$28,0)</f>
        <v>0</v>
      </c>
      <c r="J207" s="33">
        <f>IF($C207="Yes",'2.0 Input│Historic Capex'!Q209*'3.2 Input│Other'!J$28,0)</f>
        <v>0</v>
      </c>
      <c r="K207" s="33">
        <f>IF($C207="Yes",'2.0 Input│Historic Capex'!R209*'3.2 Input│Other'!K$28,0)</f>
        <v>0</v>
      </c>
      <c r="L207" s="33">
        <f t="shared" si="4"/>
        <v>0</v>
      </c>
    </row>
    <row r="208" spans="1:12" x14ac:dyDescent="0.25">
      <c r="A208" s="33">
        <f>'2.0 Input│Historic Capex'!A210</f>
        <v>196</v>
      </c>
      <c r="B208" s="23" t="str">
        <f>'2.0 Input│Historic Capex'!B210</f>
        <v xml:space="preserve">BizTalk Upgrade FY2018 </v>
      </c>
      <c r="C208" s="7" t="str">
        <f>'2.0 Input│Historic Capex'!E210</f>
        <v>No</v>
      </c>
      <c r="D208" s="7" t="str">
        <f>'2.0 Input│Historic Capex'!C210</f>
        <v>Other</v>
      </c>
      <c r="E208" s="23" t="str">
        <f>IF('2.0 Input│Historic Capex'!D210='3.2 Input│Other'!$A$54,'3.2 Input│Other'!$A$54,IF('2.0 Input│Historic Capex'!D210='3.2 Input│Other'!$A$56,'3.2 Input│Other'!$A$56,'3.2 Input│Other'!$A$55))</f>
        <v>Non-System</v>
      </c>
      <c r="F208" s="33">
        <f>IF($C208="Yes",'2.0 Input│Historic Capex'!M210*'3.2 Input│Other'!F$27*'3.2 Input│Other'!F$28,0)</f>
        <v>0</v>
      </c>
      <c r="G208" s="33">
        <f>IF($C208="Yes",'2.0 Input│Historic Capex'!N210*'3.2 Input│Other'!G$28,0)</f>
        <v>0</v>
      </c>
      <c r="H208" s="33">
        <f>IF($C208="Yes",'2.0 Input│Historic Capex'!O210*'3.2 Input│Other'!H$28,0)</f>
        <v>0</v>
      </c>
      <c r="I208" s="33">
        <f>IF($C208="Yes",'2.0 Input│Historic Capex'!P210*'3.2 Input│Other'!I$28,0)</f>
        <v>0</v>
      </c>
      <c r="J208" s="33">
        <f>IF($C208="Yes",'2.0 Input│Historic Capex'!Q210*'3.2 Input│Other'!J$28,0)</f>
        <v>0</v>
      </c>
      <c r="K208" s="33">
        <f>IF($C208="Yes",'2.0 Input│Historic Capex'!R210*'3.2 Input│Other'!K$28,0)</f>
        <v>0</v>
      </c>
      <c r="L208" s="33">
        <f t="shared" si="4"/>
        <v>0</v>
      </c>
    </row>
    <row r="209" spans="1:12" x14ac:dyDescent="0.25">
      <c r="A209" s="33">
        <f>'2.0 Input│Historic Capex'!A211</f>
        <v>197</v>
      </c>
      <c r="B209" s="23" t="str">
        <f>'2.0 Input│Historic Capex'!B211</f>
        <v xml:space="preserve">Automated Testing Tool </v>
      </c>
      <c r="C209" s="7" t="str">
        <f>'2.0 Input│Historic Capex'!E211</f>
        <v>No</v>
      </c>
      <c r="D209" s="7" t="str">
        <f>'2.0 Input│Historic Capex'!C211</f>
        <v>Other</v>
      </c>
      <c r="E209" s="23" t="str">
        <f>IF('2.0 Input│Historic Capex'!D211='3.2 Input│Other'!$A$54,'3.2 Input│Other'!$A$54,IF('2.0 Input│Historic Capex'!D211='3.2 Input│Other'!$A$56,'3.2 Input│Other'!$A$56,'3.2 Input│Other'!$A$55))</f>
        <v>Non-System</v>
      </c>
      <c r="F209" s="33">
        <f>IF($C209="Yes",'2.0 Input│Historic Capex'!M211*'3.2 Input│Other'!F$27*'3.2 Input│Other'!F$28,0)</f>
        <v>0</v>
      </c>
      <c r="G209" s="33">
        <f>IF($C209="Yes",'2.0 Input│Historic Capex'!N211*'3.2 Input│Other'!G$28,0)</f>
        <v>0</v>
      </c>
      <c r="H209" s="33">
        <f>IF($C209="Yes",'2.0 Input│Historic Capex'!O211*'3.2 Input│Other'!H$28,0)</f>
        <v>0</v>
      </c>
      <c r="I209" s="33">
        <f>IF($C209="Yes",'2.0 Input│Historic Capex'!P211*'3.2 Input│Other'!I$28,0)</f>
        <v>0</v>
      </c>
      <c r="J209" s="33">
        <f>IF($C209="Yes",'2.0 Input│Historic Capex'!Q211*'3.2 Input│Other'!J$28,0)</f>
        <v>0</v>
      </c>
      <c r="K209" s="33">
        <f>IF($C209="Yes",'2.0 Input│Historic Capex'!R211*'3.2 Input│Other'!K$28,0)</f>
        <v>0</v>
      </c>
      <c r="L209" s="33">
        <f t="shared" si="4"/>
        <v>0</v>
      </c>
    </row>
    <row r="210" spans="1:12" x14ac:dyDescent="0.25">
      <c r="A210" s="33">
        <f>'2.0 Input│Historic Capex'!A212</f>
        <v>198</v>
      </c>
      <c r="B210" s="23" t="str">
        <f>'2.0 Input│Historic Capex'!B212</f>
        <v xml:space="preserve">Code Management Software </v>
      </c>
      <c r="C210" s="7" t="str">
        <f>'2.0 Input│Historic Capex'!E212</f>
        <v>No</v>
      </c>
      <c r="D210" s="7" t="str">
        <f>'2.0 Input│Historic Capex'!C212</f>
        <v>Other</v>
      </c>
      <c r="E210" s="23" t="str">
        <f>IF('2.0 Input│Historic Capex'!D212='3.2 Input│Other'!$A$54,'3.2 Input│Other'!$A$54,IF('2.0 Input│Historic Capex'!D212='3.2 Input│Other'!$A$56,'3.2 Input│Other'!$A$56,'3.2 Input│Other'!$A$55))</f>
        <v>Non-System</v>
      </c>
      <c r="F210" s="33">
        <f>IF($C210="Yes",'2.0 Input│Historic Capex'!M212*'3.2 Input│Other'!F$27*'3.2 Input│Other'!F$28,0)</f>
        <v>0</v>
      </c>
      <c r="G210" s="33">
        <f>IF($C210="Yes",'2.0 Input│Historic Capex'!N212*'3.2 Input│Other'!G$28,0)</f>
        <v>0</v>
      </c>
      <c r="H210" s="33">
        <f>IF($C210="Yes",'2.0 Input│Historic Capex'!O212*'3.2 Input│Other'!H$28,0)</f>
        <v>0</v>
      </c>
      <c r="I210" s="33">
        <f>IF($C210="Yes",'2.0 Input│Historic Capex'!P212*'3.2 Input│Other'!I$28,0)</f>
        <v>0</v>
      </c>
      <c r="J210" s="33">
        <f>IF($C210="Yes",'2.0 Input│Historic Capex'!Q212*'3.2 Input│Other'!J$28,0)</f>
        <v>0</v>
      </c>
      <c r="K210" s="33">
        <f>IF($C210="Yes",'2.0 Input│Historic Capex'!R212*'3.2 Input│Other'!K$28,0)</f>
        <v>0</v>
      </c>
      <c r="L210" s="33">
        <f t="shared" si="4"/>
        <v>0</v>
      </c>
    </row>
    <row r="211" spans="1:12" x14ac:dyDescent="0.25">
      <c r="A211" s="33">
        <f>'2.0 Input│Historic Capex'!A213</f>
        <v>199</v>
      </c>
      <c r="B211" s="23" t="str">
        <f>'2.0 Input│Historic Capex'!B213</f>
        <v xml:space="preserve">CRM Upgrade </v>
      </c>
      <c r="C211" s="7" t="str">
        <f>'2.0 Input│Historic Capex'!E213</f>
        <v>No</v>
      </c>
      <c r="D211" s="7" t="str">
        <f>'2.0 Input│Historic Capex'!C213</f>
        <v>Other</v>
      </c>
      <c r="E211" s="23" t="str">
        <f>IF('2.0 Input│Historic Capex'!D213='3.2 Input│Other'!$A$54,'3.2 Input│Other'!$A$54,IF('2.0 Input│Historic Capex'!D213='3.2 Input│Other'!$A$56,'3.2 Input│Other'!$A$56,'3.2 Input│Other'!$A$55))</f>
        <v>Non-System</v>
      </c>
      <c r="F211" s="33">
        <f>IF($C211="Yes",'2.0 Input│Historic Capex'!M213*'3.2 Input│Other'!F$27*'3.2 Input│Other'!F$28,0)</f>
        <v>0</v>
      </c>
      <c r="G211" s="33">
        <f>IF($C211="Yes",'2.0 Input│Historic Capex'!N213*'3.2 Input│Other'!G$28,0)</f>
        <v>0</v>
      </c>
      <c r="H211" s="33">
        <f>IF($C211="Yes",'2.0 Input│Historic Capex'!O213*'3.2 Input│Other'!H$28,0)</f>
        <v>0</v>
      </c>
      <c r="I211" s="33">
        <f>IF($C211="Yes",'2.0 Input│Historic Capex'!P213*'3.2 Input│Other'!I$28,0)</f>
        <v>0</v>
      </c>
      <c r="J211" s="33">
        <f>IF($C211="Yes",'2.0 Input│Historic Capex'!Q213*'3.2 Input│Other'!J$28,0)</f>
        <v>0</v>
      </c>
      <c r="K211" s="33">
        <f>IF($C211="Yes",'2.0 Input│Historic Capex'!R213*'3.2 Input│Other'!K$28,0)</f>
        <v>0</v>
      </c>
      <c r="L211" s="33">
        <f t="shared" si="4"/>
        <v>0</v>
      </c>
    </row>
    <row r="212" spans="1:12" x14ac:dyDescent="0.25">
      <c r="A212" s="33">
        <f>'2.0 Input│Historic Capex'!A214</f>
        <v>200</v>
      </c>
      <c r="B212" s="23" t="str">
        <f>'2.0 Input│Historic Capex'!B214</f>
        <v xml:space="preserve">X-Info Aware Version 2 </v>
      </c>
      <c r="C212" s="7" t="str">
        <f>'2.0 Input│Historic Capex'!E214</f>
        <v>No</v>
      </c>
      <c r="D212" s="7" t="str">
        <f>'2.0 Input│Historic Capex'!C214</f>
        <v>Other</v>
      </c>
      <c r="E212" s="23" t="str">
        <f>IF('2.0 Input│Historic Capex'!D214='3.2 Input│Other'!$A$54,'3.2 Input│Other'!$A$54,IF('2.0 Input│Historic Capex'!D214='3.2 Input│Other'!$A$56,'3.2 Input│Other'!$A$56,'3.2 Input│Other'!$A$55))</f>
        <v>Non-System</v>
      </c>
      <c r="F212" s="33">
        <f>IF($C212="Yes",'2.0 Input│Historic Capex'!M214*'3.2 Input│Other'!F$27*'3.2 Input│Other'!F$28,0)</f>
        <v>0</v>
      </c>
      <c r="G212" s="33">
        <f>IF($C212="Yes",'2.0 Input│Historic Capex'!N214*'3.2 Input│Other'!G$28,0)</f>
        <v>0</v>
      </c>
      <c r="H212" s="33">
        <f>IF($C212="Yes",'2.0 Input│Historic Capex'!O214*'3.2 Input│Other'!H$28,0)</f>
        <v>0</v>
      </c>
      <c r="I212" s="33">
        <f>IF($C212="Yes",'2.0 Input│Historic Capex'!P214*'3.2 Input│Other'!I$28,0)</f>
        <v>0</v>
      </c>
      <c r="J212" s="33">
        <f>IF($C212="Yes",'2.0 Input│Historic Capex'!Q214*'3.2 Input│Other'!J$28,0)</f>
        <v>0</v>
      </c>
      <c r="K212" s="33">
        <f>IF($C212="Yes",'2.0 Input│Historic Capex'!R214*'3.2 Input│Other'!K$28,0)</f>
        <v>0</v>
      </c>
      <c r="L212" s="33">
        <f t="shared" si="4"/>
        <v>0</v>
      </c>
    </row>
    <row r="213" spans="1:12" x14ac:dyDescent="0.25">
      <c r="A213" s="33">
        <f>'2.0 Input│Historic Capex'!A215</f>
        <v>201</v>
      </c>
      <c r="B213" s="23" t="str">
        <f>'2.0 Input│Historic Capex'!B215</f>
        <v xml:space="preserve">Supplier Qualification and Compliance </v>
      </c>
      <c r="C213" s="7" t="str">
        <f>'2.0 Input│Historic Capex'!E215</f>
        <v>No</v>
      </c>
      <c r="D213" s="7" t="str">
        <f>'2.0 Input│Historic Capex'!C215</f>
        <v>Other</v>
      </c>
      <c r="E213" s="23" t="str">
        <f>IF('2.0 Input│Historic Capex'!D215='3.2 Input│Other'!$A$54,'3.2 Input│Other'!$A$54,IF('2.0 Input│Historic Capex'!D215='3.2 Input│Other'!$A$56,'3.2 Input│Other'!$A$56,'3.2 Input│Other'!$A$55))</f>
        <v>Non-System</v>
      </c>
      <c r="F213" s="33">
        <f>IF($C213="Yes",'2.0 Input│Historic Capex'!M215*'3.2 Input│Other'!F$27*'3.2 Input│Other'!F$28,0)</f>
        <v>0</v>
      </c>
      <c r="G213" s="33">
        <f>IF($C213="Yes",'2.0 Input│Historic Capex'!N215*'3.2 Input│Other'!G$28,0)</f>
        <v>0</v>
      </c>
      <c r="H213" s="33">
        <f>IF($C213="Yes",'2.0 Input│Historic Capex'!O215*'3.2 Input│Other'!H$28,0)</f>
        <v>0</v>
      </c>
      <c r="I213" s="33">
        <f>IF($C213="Yes",'2.0 Input│Historic Capex'!P215*'3.2 Input│Other'!I$28,0)</f>
        <v>0</v>
      </c>
      <c r="J213" s="33">
        <f>IF($C213="Yes",'2.0 Input│Historic Capex'!Q215*'3.2 Input│Other'!J$28,0)</f>
        <v>0</v>
      </c>
      <c r="K213" s="33">
        <f>IF($C213="Yes",'2.0 Input│Historic Capex'!R215*'3.2 Input│Other'!K$28,0)</f>
        <v>0</v>
      </c>
      <c r="L213" s="33">
        <f t="shared" si="4"/>
        <v>0</v>
      </c>
    </row>
    <row r="214" spans="1:12" x14ac:dyDescent="0.25">
      <c r="A214" s="33">
        <f>'2.0 Input│Historic Capex'!A216</f>
        <v>202</v>
      </c>
      <c r="B214" s="23" t="str">
        <f>'2.0 Input│Historic Capex'!B216</f>
        <v xml:space="preserve">Oracle eBS Upgrade to 12.2 </v>
      </c>
      <c r="C214" s="7" t="str">
        <f>'2.0 Input│Historic Capex'!E216</f>
        <v>No</v>
      </c>
      <c r="D214" s="7" t="str">
        <f>'2.0 Input│Historic Capex'!C216</f>
        <v>Other</v>
      </c>
      <c r="E214" s="23" t="str">
        <f>IF('2.0 Input│Historic Capex'!D216='3.2 Input│Other'!$A$54,'3.2 Input│Other'!$A$54,IF('2.0 Input│Historic Capex'!D216='3.2 Input│Other'!$A$56,'3.2 Input│Other'!$A$56,'3.2 Input│Other'!$A$55))</f>
        <v>Non-System</v>
      </c>
      <c r="F214" s="33">
        <f>IF($C214="Yes",'2.0 Input│Historic Capex'!M216*'3.2 Input│Other'!F$27*'3.2 Input│Other'!F$28,0)</f>
        <v>0</v>
      </c>
      <c r="G214" s="33">
        <f>IF($C214="Yes",'2.0 Input│Historic Capex'!N216*'3.2 Input│Other'!G$28,0)</f>
        <v>0</v>
      </c>
      <c r="H214" s="33">
        <f>IF($C214="Yes",'2.0 Input│Historic Capex'!O216*'3.2 Input│Other'!H$28,0)</f>
        <v>0</v>
      </c>
      <c r="I214" s="33">
        <f>IF($C214="Yes",'2.0 Input│Historic Capex'!P216*'3.2 Input│Other'!I$28,0)</f>
        <v>0</v>
      </c>
      <c r="J214" s="33">
        <f>IF($C214="Yes",'2.0 Input│Historic Capex'!Q216*'3.2 Input│Other'!J$28,0)</f>
        <v>0</v>
      </c>
      <c r="K214" s="33">
        <f>IF($C214="Yes",'2.0 Input│Historic Capex'!R216*'3.2 Input│Other'!K$28,0)</f>
        <v>0</v>
      </c>
      <c r="L214" s="33">
        <f t="shared" si="4"/>
        <v>0</v>
      </c>
    </row>
    <row r="215" spans="1:12" x14ac:dyDescent="0.25">
      <c r="A215" s="33">
        <f>'2.0 Input│Historic Capex'!A217</f>
        <v>203</v>
      </c>
      <c r="B215" s="23" t="str">
        <f>'2.0 Input│Historic Capex'!B217</f>
        <v xml:space="preserve">BizTalk System Upgrade 2020 </v>
      </c>
      <c r="C215" s="7" t="str">
        <f>'2.0 Input│Historic Capex'!E217</f>
        <v>No</v>
      </c>
      <c r="D215" s="7" t="str">
        <f>'2.0 Input│Historic Capex'!C217</f>
        <v>Other</v>
      </c>
      <c r="E215" s="23" t="str">
        <f>IF('2.0 Input│Historic Capex'!D217='3.2 Input│Other'!$A$54,'3.2 Input│Other'!$A$54,IF('2.0 Input│Historic Capex'!D217='3.2 Input│Other'!$A$56,'3.2 Input│Other'!$A$56,'3.2 Input│Other'!$A$55))</f>
        <v>Non-System</v>
      </c>
      <c r="F215" s="33">
        <f>IF($C215="Yes",'2.0 Input│Historic Capex'!M217*'3.2 Input│Other'!F$27*'3.2 Input│Other'!F$28,0)</f>
        <v>0</v>
      </c>
      <c r="G215" s="33">
        <f>IF($C215="Yes",'2.0 Input│Historic Capex'!N217*'3.2 Input│Other'!G$28,0)</f>
        <v>0</v>
      </c>
      <c r="H215" s="33">
        <f>IF($C215="Yes",'2.0 Input│Historic Capex'!O217*'3.2 Input│Other'!H$28,0)</f>
        <v>0</v>
      </c>
      <c r="I215" s="33">
        <f>IF($C215="Yes",'2.0 Input│Historic Capex'!P217*'3.2 Input│Other'!I$28,0)</f>
        <v>0</v>
      </c>
      <c r="J215" s="33">
        <f>IF($C215="Yes",'2.0 Input│Historic Capex'!Q217*'3.2 Input│Other'!J$28,0)</f>
        <v>0</v>
      </c>
      <c r="K215" s="33">
        <f>IF($C215="Yes",'2.0 Input│Historic Capex'!R217*'3.2 Input│Other'!K$28,0)</f>
        <v>0</v>
      </c>
      <c r="L215" s="33">
        <f t="shared" si="4"/>
        <v>0</v>
      </c>
    </row>
    <row r="216" spans="1:12" x14ac:dyDescent="0.25">
      <c r="A216" s="33">
        <f>'2.0 Input│Historic Capex'!A218</f>
        <v>204</v>
      </c>
      <c r="B216" s="23" t="str">
        <f>'2.0 Input│Historic Capex'!B218</f>
        <v>Applications Renewal</v>
      </c>
      <c r="C216" s="7" t="str">
        <f>'2.0 Input│Historic Capex'!E218</f>
        <v>No</v>
      </c>
      <c r="D216" s="7" t="str">
        <f>'2.0 Input│Historic Capex'!C218</f>
        <v>Other</v>
      </c>
      <c r="E216" s="23" t="str">
        <f>IF('2.0 Input│Historic Capex'!D218='3.2 Input│Other'!$A$54,'3.2 Input│Other'!$A$54,IF('2.0 Input│Historic Capex'!D218='3.2 Input│Other'!$A$56,'3.2 Input│Other'!$A$56,'3.2 Input│Other'!$A$55))</f>
        <v>Non-System</v>
      </c>
      <c r="F216" s="33">
        <f>IF($C216="Yes",'2.0 Input│Historic Capex'!M218*'3.2 Input│Other'!F$27*'3.2 Input│Other'!F$28,0)</f>
        <v>0</v>
      </c>
      <c r="G216" s="33">
        <f>IF($C216="Yes",'2.0 Input│Historic Capex'!N218*'3.2 Input│Other'!G$28,0)</f>
        <v>0</v>
      </c>
      <c r="H216" s="33">
        <f>IF($C216="Yes",'2.0 Input│Historic Capex'!O218*'3.2 Input│Other'!H$28,0)</f>
        <v>0</v>
      </c>
      <c r="I216" s="33">
        <f>IF($C216="Yes",'2.0 Input│Historic Capex'!P218*'3.2 Input│Other'!I$28,0)</f>
        <v>0</v>
      </c>
      <c r="J216" s="33">
        <f>IF($C216="Yes",'2.0 Input│Historic Capex'!Q218*'3.2 Input│Other'!J$28,0)</f>
        <v>0</v>
      </c>
      <c r="K216" s="33">
        <f>IF($C216="Yes",'2.0 Input│Historic Capex'!R218*'3.2 Input│Other'!K$28,0)</f>
        <v>0</v>
      </c>
      <c r="L216" s="33">
        <f t="shared" si="4"/>
        <v>0</v>
      </c>
    </row>
    <row r="217" spans="1:12" x14ac:dyDescent="0.25">
      <c r="A217" s="33">
        <f>'2.0 Input│Historic Capex'!A219</f>
        <v>205</v>
      </c>
      <c r="B217" s="23" t="str">
        <f>'2.0 Input│Historic Capex'!B219</f>
        <v>Infrastructure Renewal</v>
      </c>
      <c r="C217" s="7" t="str">
        <f>'2.0 Input│Historic Capex'!E219</f>
        <v>No</v>
      </c>
      <c r="D217" s="7" t="str">
        <f>'2.0 Input│Historic Capex'!C219</f>
        <v>Other</v>
      </c>
      <c r="E217" s="23" t="str">
        <f>IF('2.0 Input│Historic Capex'!D219='3.2 Input│Other'!$A$54,'3.2 Input│Other'!$A$54,IF('2.0 Input│Historic Capex'!D219='3.2 Input│Other'!$A$56,'3.2 Input│Other'!$A$56,'3.2 Input│Other'!$A$55))</f>
        <v>Non-System</v>
      </c>
      <c r="F217" s="33">
        <f>IF($C217="Yes",'2.0 Input│Historic Capex'!M219*'3.2 Input│Other'!F$27*'3.2 Input│Other'!F$28,0)</f>
        <v>0</v>
      </c>
      <c r="G217" s="33">
        <f>IF($C217="Yes",'2.0 Input│Historic Capex'!N219*'3.2 Input│Other'!G$28,0)</f>
        <v>0</v>
      </c>
      <c r="H217" s="33">
        <f>IF($C217="Yes",'2.0 Input│Historic Capex'!O219*'3.2 Input│Other'!H$28,0)</f>
        <v>0</v>
      </c>
      <c r="I217" s="33">
        <f>IF($C217="Yes",'2.0 Input│Historic Capex'!P219*'3.2 Input│Other'!I$28,0)</f>
        <v>0</v>
      </c>
      <c r="J217" s="33">
        <f>IF($C217="Yes",'2.0 Input│Historic Capex'!Q219*'3.2 Input│Other'!J$28,0)</f>
        <v>0</v>
      </c>
      <c r="K217" s="33">
        <f>IF($C217="Yes",'2.0 Input│Historic Capex'!R219*'3.2 Input│Other'!K$28,0)</f>
        <v>0</v>
      </c>
      <c r="L217" s="33">
        <f t="shared" si="4"/>
        <v>0</v>
      </c>
    </row>
    <row r="218" spans="1:12" x14ac:dyDescent="0.25">
      <c r="A218" s="33">
        <f>'2.0 Input│Historic Capex'!A220</f>
        <v>206</v>
      </c>
      <c r="B218" s="23" t="str">
        <f>'2.0 Input│Historic Capex'!B220</f>
        <v>Dandenong Relocation</v>
      </c>
      <c r="C218" s="7" t="str">
        <f>'2.0 Input│Historic Capex'!E220</f>
        <v>No</v>
      </c>
      <c r="D218" s="7" t="str">
        <f>'2.0 Input│Historic Capex'!C220</f>
        <v>Other</v>
      </c>
      <c r="E218" s="23" t="str">
        <f>IF('2.0 Input│Historic Capex'!D220='3.2 Input│Other'!$A$54,'3.2 Input│Other'!$A$54,IF('2.0 Input│Historic Capex'!D220='3.2 Input│Other'!$A$56,'3.2 Input│Other'!$A$56,'3.2 Input│Other'!$A$55))</f>
        <v>Non-System</v>
      </c>
      <c r="F218" s="33">
        <f>IF($C218="Yes",'2.0 Input│Historic Capex'!M220*'3.2 Input│Other'!F$27*'3.2 Input│Other'!F$28,0)</f>
        <v>0</v>
      </c>
      <c r="G218" s="33">
        <f>IF($C218="Yes",'2.0 Input│Historic Capex'!N220*'3.2 Input│Other'!G$28,0)</f>
        <v>0</v>
      </c>
      <c r="H218" s="33">
        <f>IF($C218="Yes",'2.0 Input│Historic Capex'!O220*'3.2 Input│Other'!H$28,0)</f>
        <v>0</v>
      </c>
      <c r="I218" s="33">
        <f>IF($C218="Yes",'2.0 Input│Historic Capex'!P220*'3.2 Input│Other'!I$28,0)</f>
        <v>0</v>
      </c>
      <c r="J218" s="33">
        <f>IF($C218="Yes",'2.0 Input│Historic Capex'!Q220*'3.2 Input│Other'!J$28,0)</f>
        <v>0</v>
      </c>
      <c r="K218" s="33">
        <f>IF($C218="Yes",'2.0 Input│Historic Capex'!R220*'3.2 Input│Other'!K$28,0)</f>
        <v>0</v>
      </c>
      <c r="L218" s="33">
        <f t="shared" si="4"/>
        <v>0</v>
      </c>
    </row>
    <row r="219" spans="1:12" x14ac:dyDescent="0.25">
      <c r="A219" s="33">
        <f>'2.0 Input│Historic Capex'!A221</f>
        <v>207</v>
      </c>
      <c r="B219" s="23" t="str">
        <f>'2.0 Input│Historic Capex'!B221</f>
        <v>Pigging Program (129 Dandenong to Princes Highway Pipeline)</v>
      </c>
      <c r="C219" s="7" t="str">
        <f>'2.0 Input│Historic Capex'!E221</f>
        <v>Yes</v>
      </c>
      <c r="D219" s="7" t="str">
        <f>'2.0 Input│Historic Capex'!C221</f>
        <v>Other</v>
      </c>
      <c r="E219" s="23" t="str">
        <f>IF('2.0 Input│Historic Capex'!D221='3.2 Input│Other'!$A$54,'3.2 Input│Other'!$A$54,IF('2.0 Input│Historic Capex'!D221='3.2 Input│Other'!$A$56,'3.2 Input│Other'!$A$56,'3.2 Input│Other'!$A$55))</f>
        <v>Replacement</v>
      </c>
      <c r="F219" s="33">
        <f>IF($C219="Yes",'2.0 Input│Historic Capex'!M221*'3.2 Input│Other'!F$27*'3.2 Input│Other'!F$28,0)</f>
        <v>0</v>
      </c>
      <c r="G219" s="33">
        <f>IF($C219="Yes",'2.0 Input│Historic Capex'!N221*'3.2 Input│Other'!G$28,0)</f>
        <v>0</v>
      </c>
      <c r="H219" s="33">
        <f>IF($C219="Yes",'2.0 Input│Historic Capex'!O221*'3.2 Input│Other'!H$28,0)</f>
        <v>0</v>
      </c>
      <c r="I219" s="33">
        <f>IF($C219="Yes",'2.0 Input│Historic Capex'!P221*'3.2 Input│Other'!I$28,0)</f>
        <v>0</v>
      </c>
      <c r="J219" s="33">
        <f>IF($C219="Yes",'2.0 Input│Historic Capex'!Q221*'3.2 Input│Other'!J$28,0)</f>
        <v>0</v>
      </c>
      <c r="K219" s="33">
        <f>IF($C219="Yes",'2.0 Input│Historic Capex'!R221*'3.2 Input│Other'!K$28,0)</f>
        <v>0</v>
      </c>
      <c r="L219" s="33">
        <f t="shared" ref="L219:L236" si="5">SUM(G219:K219)</f>
        <v>0</v>
      </c>
    </row>
    <row r="220" spans="1:12" x14ac:dyDescent="0.25">
      <c r="A220" s="33">
        <f>'2.0 Input│Historic Capex'!A222</f>
        <v>0</v>
      </c>
      <c r="B220" s="23">
        <f>'2.0 Input│Historic Capex'!B222</f>
        <v>0</v>
      </c>
      <c r="C220" s="7">
        <f>'2.0 Input│Historic Capex'!E222</f>
        <v>0</v>
      </c>
      <c r="D220" s="7">
        <f>'2.0 Input│Historic Capex'!C222</f>
        <v>0</v>
      </c>
      <c r="E220" s="23" t="str">
        <f>IF('2.0 Input│Historic Capex'!D222='3.2 Input│Other'!$A$54,'3.2 Input│Other'!$A$54,IF('2.0 Input│Historic Capex'!D222='3.2 Input│Other'!$A$56,'3.2 Input│Other'!$A$56,'3.2 Input│Other'!$A$55))</f>
        <v>Replacement</v>
      </c>
      <c r="F220" s="33">
        <f>IF($C220="Yes",'2.0 Input│Historic Capex'!M222*'3.2 Input│Other'!F$27*'3.2 Input│Other'!F$28,0)</f>
        <v>0</v>
      </c>
      <c r="G220" s="33">
        <f>IF($C220="Yes",'2.0 Input│Historic Capex'!N222*'3.2 Input│Other'!G$28,0)</f>
        <v>0</v>
      </c>
      <c r="H220" s="33">
        <f>IF($C220="Yes",'2.0 Input│Historic Capex'!O222*'3.2 Input│Other'!H$28,0)</f>
        <v>0</v>
      </c>
      <c r="I220" s="33">
        <f>IF($C220="Yes",'2.0 Input│Historic Capex'!P222*'3.2 Input│Other'!I$28,0)</f>
        <v>0</v>
      </c>
      <c r="J220" s="33">
        <f>IF($C220="Yes",'2.0 Input│Historic Capex'!Q222*'3.2 Input│Other'!J$28,0)</f>
        <v>0</v>
      </c>
      <c r="K220" s="33">
        <f>IF($C220="Yes",'2.0 Input│Historic Capex'!R222*'3.2 Input│Other'!K$28,0)</f>
        <v>0</v>
      </c>
      <c r="L220" s="33">
        <f t="shared" si="5"/>
        <v>0</v>
      </c>
    </row>
    <row r="221" spans="1:12" x14ac:dyDescent="0.25">
      <c r="A221" s="33">
        <f>'2.0 Input│Historic Capex'!A223</f>
        <v>0</v>
      </c>
      <c r="B221" s="23">
        <f>'2.0 Input│Historic Capex'!B223</f>
        <v>0</v>
      </c>
      <c r="C221" s="7">
        <f>'2.0 Input│Historic Capex'!E223</f>
        <v>0</v>
      </c>
      <c r="D221" s="7">
        <f>'2.0 Input│Historic Capex'!C223</f>
        <v>0</v>
      </c>
      <c r="E221" s="23" t="str">
        <f>IF('2.0 Input│Historic Capex'!D223='3.2 Input│Other'!$A$54,'3.2 Input│Other'!$A$54,IF('2.0 Input│Historic Capex'!D223='3.2 Input│Other'!$A$56,'3.2 Input│Other'!$A$56,'3.2 Input│Other'!$A$55))</f>
        <v>Replacement</v>
      </c>
      <c r="F221" s="33">
        <f>IF($C221="Yes",'2.0 Input│Historic Capex'!M223*'3.2 Input│Other'!F$27*'3.2 Input│Other'!F$28,0)</f>
        <v>0</v>
      </c>
      <c r="G221" s="33">
        <f>IF($C221="Yes",'2.0 Input│Historic Capex'!N223*'3.2 Input│Other'!G$28,0)</f>
        <v>0</v>
      </c>
      <c r="H221" s="33">
        <f>IF($C221="Yes",'2.0 Input│Historic Capex'!O223*'3.2 Input│Other'!H$28,0)</f>
        <v>0</v>
      </c>
      <c r="I221" s="33">
        <f>IF($C221="Yes",'2.0 Input│Historic Capex'!P223*'3.2 Input│Other'!I$28,0)</f>
        <v>0</v>
      </c>
      <c r="J221" s="33">
        <f>IF($C221="Yes",'2.0 Input│Historic Capex'!Q223*'3.2 Input│Other'!J$28,0)</f>
        <v>0</v>
      </c>
      <c r="K221" s="33">
        <f>IF($C221="Yes",'2.0 Input│Historic Capex'!R223*'3.2 Input│Other'!K$28,0)</f>
        <v>0</v>
      </c>
      <c r="L221" s="33">
        <f t="shared" si="5"/>
        <v>0</v>
      </c>
    </row>
    <row r="222" spans="1:12" x14ac:dyDescent="0.25">
      <c r="A222" s="33">
        <f>'2.0 Input│Historic Capex'!A224</f>
        <v>0</v>
      </c>
      <c r="B222" s="23">
        <f>'2.0 Input│Historic Capex'!B224</f>
        <v>0</v>
      </c>
      <c r="C222" s="7">
        <f>'2.0 Input│Historic Capex'!E224</f>
        <v>0</v>
      </c>
      <c r="D222" s="7">
        <f>'2.0 Input│Historic Capex'!C224</f>
        <v>0</v>
      </c>
      <c r="E222" s="23" t="str">
        <f>IF('2.0 Input│Historic Capex'!D224='3.2 Input│Other'!$A$54,'3.2 Input│Other'!$A$54,IF('2.0 Input│Historic Capex'!D224='3.2 Input│Other'!$A$56,'3.2 Input│Other'!$A$56,'3.2 Input│Other'!$A$55))</f>
        <v>Replacement</v>
      </c>
      <c r="F222" s="33">
        <f>IF($C222="Yes",'2.0 Input│Historic Capex'!M224*'3.2 Input│Other'!F$27*'3.2 Input│Other'!F$28,0)</f>
        <v>0</v>
      </c>
      <c r="G222" s="33">
        <f>IF($C222="Yes",'2.0 Input│Historic Capex'!N224*'3.2 Input│Other'!G$28,0)</f>
        <v>0</v>
      </c>
      <c r="H222" s="33">
        <f>IF($C222="Yes",'2.0 Input│Historic Capex'!O224*'3.2 Input│Other'!H$28,0)</f>
        <v>0</v>
      </c>
      <c r="I222" s="33">
        <f>IF($C222="Yes",'2.0 Input│Historic Capex'!P224*'3.2 Input│Other'!I$28,0)</f>
        <v>0</v>
      </c>
      <c r="J222" s="33">
        <f>IF($C222="Yes",'2.0 Input│Historic Capex'!Q224*'3.2 Input│Other'!J$28,0)</f>
        <v>0</v>
      </c>
      <c r="K222" s="33">
        <f>IF($C222="Yes",'2.0 Input│Historic Capex'!R224*'3.2 Input│Other'!K$28,0)</f>
        <v>0</v>
      </c>
      <c r="L222" s="33">
        <f t="shared" si="5"/>
        <v>0</v>
      </c>
    </row>
    <row r="223" spans="1:12" x14ac:dyDescent="0.25">
      <c r="A223" s="33">
        <f>'2.0 Input│Historic Capex'!A225</f>
        <v>0</v>
      </c>
      <c r="B223" s="23">
        <f>'2.0 Input│Historic Capex'!B225</f>
        <v>0</v>
      </c>
      <c r="C223" s="7">
        <f>'2.0 Input│Historic Capex'!E225</f>
        <v>0</v>
      </c>
      <c r="D223" s="7">
        <f>'2.0 Input│Historic Capex'!C225</f>
        <v>0</v>
      </c>
      <c r="E223" s="23" t="str">
        <f>IF('2.0 Input│Historic Capex'!D225='3.2 Input│Other'!$A$54,'3.2 Input│Other'!$A$54,IF('2.0 Input│Historic Capex'!D225='3.2 Input│Other'!$A$56,'3.2 Input│Other'!$A$56,'3.2 Input│Other'!$A$55))</f>
        <v>Replacement</v>
      </c>
      <c r="F223" s="33">
        <f>IF($C223="Yes",'2.0 Input│Historic Capex'!M225*'3.2 Input│Other'!F$27*'3.2 Input│Other'!F$28,0)</f>
        <v>0</v>
      </c>
      <c r="G223" s="33">
        <f>IF($C223="Yes",'2.0 Input│Historic Capex'!N225*'3.2 Input│Other'!G$28,0)</f>
        <v>0</v>
      </c>
      <c r="H223" s="33">
        <f>IF($C223="Yes",'2.0 Input│Historic Capex'!O225*'3.2 Input│Other'!H$28,0)</f>
        <v>0</v>
      </c>
      <c r="I223" s="33">
        <f>IF($C223="Yes",'2.0 Input│Historic Capex'!P225*'3.2 Input│Other'!I$28,0)</f>
        <v>0</v>
      </c>
      <c r="J223" s="33">
        <f>IF($C223="Yes",'2.0 Input│Historic Capex'!Q225*'3.2 Input│Other'!J$28,0)</f>
        <v>0</v>
      </c>
      <c r="K223" s="33">
        <f>IF($C223="Yes",'2.0 Input│Historic Capex'!R225*'3.2 Input│Other'!K$28,0)</f>
        <v>0</v>
      </c>
      <c r="L223" s="33">
        <f t="shared" si="5"/>
        <v>0</v>
      </c>
    </row>
    <row r="224" spans="1:12" x14ac:dyDescent="0.25">
      <c r="A224" s="33">
        <f>'2.0 Input│Historic Capex'!A226</f>
        <v>0</v>
      </c>
      <c r="B224" s="23">
        <f>'2.0 Input│Historic Capex'!B226</f>
        <v>0</v>
      </c>
      <c r="C224" s="7">
        <f>'2.0 Input│Historic Capex'!E226</f>
        <v>0</v>
      </c>
      <c r="D224" s="7">
        <f>'2.0 Input│Historic Capex'!C226</f>
        <v>0</v>
      </c>
      <c r="E224" s="23" t="str">
        <f>IF('2.0 Input│Historic Capex'!D226='3.2 Input│Other'!$A$54,'3.2 Input│Other'!$A$54,IF('2.0 Input│Historic Capex'!D226='3.2 Input│Other'!$A$56,'3.2 Input│Other'!$A$56,'3.2 Input│Other'!$A$55))</f>
        <v>Replacement</v>
      </c>
      <c r="F224" s="33">
        <f>IF($C224="Yes",'2.0 Input│Historic Capex'!M226*'3.2 Input│Other'!F$27*'3.2 Input│Other'!F$28,0)</f>
        <v>0</v>
      </c>
      <c r="G224" s="33">
        <f>IF($C224="Yes",'2.0 Input│Historic Capex'!N226*'3.2 Input│Other'!G$28,0)</f>
        <v>0</v>
      </c>
      <c r="H224" s="33">
        <f>IF($C224="Yes",'2.0 Input│Historic Capex'!O226*'3.2 Input│Other'!H$28,0)</f>
        <v>0</v>
      </c>
      <c r="I224" s="33">
        <f>IF($C224="Yes",'2.0 Input│Historic Capex'!P226*'3.2 Input│Other'!I$28,0)</f>
        <v>0</v>
      </c>
      <c r="J224" s="33">
        <f>IF($C224="Yes",'2.0 Input│Historic Capex'!Q226*'3.2 Input│Other'!J$28,0)</f>
        <v>0</v>
      </c>
      <c r="K224" s="33">
        <f>IF($C224="Yes",'2.0 Input│Historic Capex'!R226*'3.2 Input│Other'!K$28,0)</f>
        <v>0</v>
      </c>
      <c r="L224" s="33">
        <f t="shared" si="5"/>
        <v>0</v>
      </c>
    </row>
    <row r="225" spans="1:12" x14ac:dyDescent="0.25">
      <c r="A225" s="33">
        <f>'2.0 Input│Historic Capex'!A227</f>
        <v>0</v>
      </c>
      <c r="B225" s="23">
        <f>'2.0 Input│Historic Capex'!B227</f>
        <v>0</v>
      </c>
      <c r="C225" s="7">
        <f>'2.0 Input│Historic Capex'!E227</f>
        <v>0</v>
      </c>
      <c r="D225" s="7">
        <f>'2.0 Input│Historic Capex'!C227</f>
        <v>0</v>
      </c>
      <c r="E225" s="23" t="str">
        <f>IF('2.0 Input│Historic Capex'!D227='3.2 Input│Other'!$A$54,'3.2 Input│Other'!$A$54,IF('2.0 Input│Historic Capex'!D227='3.2 Input│Other'!$A$56,'3.2 Input│Other'!$A$56,'3.2 Input│Other'!$A$55))</f>
        <v>Replacement</v>
      </c>
      <c r="F225" s="33">
        <f>IF($C225="Yes",'2.0 Input│Historic Capex'!M227*'3.2 Input│Other'!F$27*'3.2 Input│Other'!F$28,0)</f>
        <v>0</v>
      </c>
      <c r="G225" s="33">
        <f>IF($C225="Yes",'2.0 Input│Historic Capex'!N227*'3.2 Input│Other'!G$28,0)</f>
        <v>0</v>
      </c>
      <c r="H225" s="33">
        <f>IF($C225="Yes",'2.0 Input│Historic Capex'!O227*'3.2 Input│Other'!H$28,0)</f>
        <v>0</v>
      </c>
      <c r="I225" s="33">
        <f>IF($C225="Yes",'2.0 Input│Historic Capex'!P227*'3.2 Input│Other'!I$28,0)</f>
        <v>0</v>
      </c>
      <c r="J225" s="33">
        <f>IF($C225="Yes",'2.0 Input│Historic Capex'!Q227*'3.2 Input│Other'!J$28,0)</f>
        <v>0</v>
      </c>
      <c r="K225" s="33">
        <f>IF($C225="Yes",'2.0 Input│Historic Capex'!R227*'3.2 Input│Other'!K$28,0)</f>
        <v>0</v>
      </c>
      <c r="L225" s="33">
        <f t="shared" si="5"/>
        <v>0</v>
      </c>
    </row>
    <row r="226" spans="1:12" x14ac:dyDescent="0.25">
      <c r="A226" s="33">
        <f>'2.0 Input│Historic Capex'!A228</f>
        <v>0</v>
      </c>
      <c r="B226" s="23">
        <f>'2.0 Input│Historic Capex'!B228</f>
        <v>0</v>
      </c>
      <c r="C226" s="7">
        <f>'2.0 Input│Historic Capex'!E228</f>
        <v>0</v>
      </c>
      <c r="D226" s="7">
        <f>'2.0 Input│Historic Capex'!C228</f>
        <v>0</v>
      </c>
      <c r="E226" s="23" t="str">
        <f>IF('2.0 Input│Historic Capex'!D228='3.2 Input│Other'!$A$54,'3.2 Input│Other'!$A$54,IF('2.0 Input│Historic Capex'!D228='3.2 Input│Other'!$A$56,'3.2 Input│Other'!$A$56,'3.2 Input│Other'!$A$55))</f>
        <v>Replacement</v>
      </c>
      <c r="F226" s="33">
        <f>IF($C226="Yes",'2.0 Input│Historic Capex'!M228*'3.2 Input│Other'!F$27*'3.2 Input│Other'!F$28,0)</f>
        <v>0</v>
      </c>
      <c r="G226" s="33">
        <f>IF($C226="Yes",'2.0 Input│Historic Capex'!N228*'3.2 Input│Other'!G$28,0)</f>
        <v>0</v>
      </c>
      <c r="H226" s="33">
        <f>IF($C226="Yes",'2.0 Input│Historic Capex'!O228*'3.2 Input│Other'!H$28,0)</f>
        <v>0</v>
      </c>
      <c r="I226" s="33">
        <f>IF($C226="Yes",'2.0 Input│Historic Capex'!P228*'3.2 Input│Other'!I$28,0)</f>
        <v>0</v>
      </c>
      <c r="J226" s="33">
        <f>IF($C226="Yes",'2.0 Input│Historic Capex'!Q228*'3.2 Input│Other'!J$28,0)</f>
        <v>0</v>
      </c>
      <c r="K226" s="33">
        <f>IF($C226="Yes",'2.0 Input│Historic Capex'!R228*'3.2 Input│Other'!K$28,0)</f>
        <v>0</v>
      </c>
      <c r="L226" s="33">
        <f t="shared" si="5"/>
        <v>0</v>
      </c>
    </row>
    <row r="227" spans="1:12" x14ac:dyDescent="0.25">
      <c r="A227" s="33">
        <f>'2.0 Input│Historic Capex'!A229</f>
        <v>0</v>
      </c>
      <c r="B227" s="23">
        <f>'2.0 Input│Historic Capex'!B229</f>
        <v>0</v>
      </c>
      <c r="C227" s="7">
        <f>'2.0 Input│Historic Capex'!E229</f>
        <v>0</v>
      </c>
      <c r="D227" s="7">
        <f>'2.0 Input│Historic Capex'!C229</f>
        <v>0</v>
      </c>
      <c r="E227" s="23" t="str">
        <f>IF('2.0 Input│Historic Capex'!D229='3.2 Input│Other'!$A$54,'3.2 Input│Other'!$A$54,IF('2.0 Input│Historic Capex'!D229='3.2 Input│Other'!$A$56,'3.2 Input│Other'!$A$56,'3.2 Input│Other'!$A$55))</f>
        <v>Replacement</v>
      </c>
      <c r="F227" s="33">
        <f>IF($C227="Yes",'2.0 Input│Historic Capex'!M229*'3.2 Input│Other'!F$27*'3.2 Input│Other'!F$28,0)</f>
        <v>0</v>
      </c>
      <c r="G227" s="33">
        <f>IF($C227="Yes",'2.0 Input│Historic Capex'!N229*'3.2 Input│Other'!G$28,0)</f>
        <v>0</v>
      </c>
      <c r="H227" s="33">
        <f>IF($C227="Yes",'2.0 Input│Historic Capex'!O229*'3.2 Input│Other'!H$28,0)</f>
        <v>0</v>
      </c>
      <c r="I227" s="33">
        <f>IF($C227="Yes",'2.0 Input│Historic Capex'!P229*'3.2 Input│Other'!I$28,0)</f>
        <v>0</v>
      </c>
      <c r="J227" s="33">
        <f>IF($C227="Yes",'2.0 Input│Historic Capex'!Q229*'3.2 Input│Other'!J$28,0)</f>
        <v>0</v>
      </c>
      <c r="K227" s="33">
        <f>IF($C227="Yes",'2.0 Input│Historic Capex'!R229*'3.2 Input│Other'!K$28,0)</f>
        <v>0</v>
      </c>
      <c r="L227" s="33">
        <f t="shared" si="5"/>
        <v>0</v>
      </c>
    </row>
    <row r="228" spans="1:12" x14ac:dyDescent="0.25">
      <c r="A228" s="33">
        <f>'2.0 Input│Historic Capex'!A230</f>
        <v>0</v>
      </c>
      <c r="B228" s="23">
        <f>'2.0 Input│Historic Capex'!B230</f>
        <v>0</v>
      </c>
      <c r="C228" s="7">
        <f>'2.0 Input│Historic Capex'!E230</f>
        <v>0</v>
      </c>
      <c r="D228" s="7">
        <f>'2.0 Input│Historic Capex'!C230</f>
        <v>0</v>
      </c>
      <c r="E228" s="23" t="str">
        <f>IF('2.0 Input│Historic Capex'!D230='3.2 Input│Other'!$A$54,'3.2 Input│Other'!$A$54,IF('2.0 Input│Historic Capex'!D230='3.2 Input│Other'!$A$56,'3.2 Input│Other'!$A$56,'3.2 Input│Other'!$A$55))</f>
        <v>Replacement</v>
      </c>
      <c r="F228" s="33">
        <f>IF($C228="Yes",'2.0 Input│Historic Capex'!M230*'3.2 Input│Other'!F$27*'3.2 Input│Other'!F$28,0)</f>
        <v>0</v>
      </c>
      <c r="G228" s="33">
        <f>IF($C228="Yes",'2.0 Input│Historic Capex'!N230*'3.2 Input│Other'!G$28,0)</f>
        <v>0</v>
      </c>
      <c r="H228" s="33">
        <f>IF($C228="Yes",'2.0 Input│Historic Capex'!O230*'3.2 Input│Other'!H$28,0)</f>
        <v>0</v>
      </c>
      <c r="I228" s="33">
        <f>IF($C228="Yes",'2.0 Input│Historic Capex'!P230*'3.2 Input│Other'!I$28,0)</f>
        <v>0</v>
      </c>
      <c r="J228" s="33">
        <f>IF($C228="Yes",'2.0 Input│Historic Capex'!Q230*'3.2 Input│Other'!J$28,0)</f>
        <v>0</v>
      </c>
      <c r="K228" s="33">
        <f>IF($C228="Yes",'2.0 Input│Historic Capex'!R230*'3.2 Input│Other'!K$28,0)</f>
        <v>0</v>
      </c>
      <c r="L228" s="33">
        <f t="shared" si="5"/>
        <v>0</v>
      </c>
    </row>
    <row r="229" spans="1:12" x14ac:dyDescent="0.25">
      <c r="A229" s="33">
        <f>'2.0 Input│Historic Capex'!A231</f>
        <v>0</v>
      </c>
      <c r="B229" s="23">
        <f>'2.0 Input│Historic Capex'!B231</f>
        <v>0</v>
      </c>
      <c r="C229" s="7">
        <f>'2.0 Input│Historic Capex'!E231</f>
        <v>0</v>
      </c>
      <c r="D229" s="7">
        <f>'2.0 Input│Historic Capex'!C231</f>
        <v>0</v>
      </c>
      <c r="E229" s="23" t="str">
        <f>IF('2.0 Input│Historic Capex'!D231='3.2 Input│Other'!$A$54,'3.2 Input│Other'!$A$54,IF('2.0 Input│Historic Capex'!D231='3.2 Input│Other'!$A$56,'3.2 Input│Other'!$A$56,'3.2 Input│Other'!$A$55))</f>
        <v>Replacement</v>
      </c>
      <c r="F229" s="33">
        <f>IF($C229="Yes",'2.0 Input│Historic Capex'!M231*'3.2 Input│Other'!F$27*'3.2 Input│Other'!F$28,0)</f>
        <v>0</v>
      </c>
      <c r="G229" s="33">
        <f>IF($C229="Yes",'2.0 Input│Historic Capex'!N231*'3.2 Input│Other'!G$28,0)</f>
        <v>0</v>
      </c>
      <c r="H229" s="33">
        <f>IF($C229="Yes",'2.0 Input│Historic Capex'!O231*'3.2 Input│Other'!H$28,0)</f>
        <v>0</v>
      </c>
      <c r="I229" s="33">
        <f>IF($C229="Yes",'2.0 Input│Historic Capex'!P231*'3.2 Input│Other'!I$28,0)</f>
        <v>0</v>
      </c>
      <c r="J229" s="33">
        <f>IF($C229="Yes",'2.0 Input│Historic Capex'!Q231*'3.2 Input│Other'!J$28,0)</f>
        <v>0</v>
      </c>
      <c r="K229" s="33">
        <f>IF($C229="Yes",'2.0 Input│Historic Capex'!R231*'3.2 Input│Other'!K$28,0)</f>
        <v>0</v>
      </c>
      <c r="L229" s="33">
        <f t="shared" si="5"/>
        <v>0</v>
      </c>
    </row>
    <row r="230" spans="1:12" x14ac:dyDescent="0.25">
      <c r="A230" s="33">
        <f>'2.0 Input│Historic Capex'!A232</f>
        <v>0</v>
      </c>
      <c r="B230" s="23">
        <f>'2.0 Input│Historic Capex'!B232</f>
        <v>0</v>
      </c>
      <c r="C230" s="7">
        <f>'2.0 Input│Historic Capex'!E232</f>
        <v>0</v>
      </c>
      <c r="D230" s="7">
        <f>'2.0 Input│Historic Capex'!C232</f>
        <v>0</v>
      </c>
      <c r="E230" s="23" t="str">
        <f>IF('2.0 Input│Historic Capex'!D232='3.2 Input│Other'!$A$54,'3.2 Input│Other'!$A$54,IF('2.0 Input│Historic Capex'!D232='3.2 Input│Other'!$A$56,'3.2 Input│Other'!$A$56,'3.2 Input│Other'!$A$55))</f>
        <v>Replacement</v>
      </c>
      <c r="F230" s="33">
        <f>IF($C230="Yes",'2.0 Input│Historic Capex'!M232*'3.2 Input│Other'!F$27*'3.2 Input│Other'!F$28,0)</f>
        <v>0</v>
      </c>
      <c r="G230" s="33">
        <f>IF($C230="Yes",'2.0 Input│Historic Capex'!N232*'3.2 Input│Other'!G$28,0)</f>
        <v>0</v>
      </c>
      <c r="H230" s="33">
        <f>IF($C230="Yes",'2.0 Input│Historic Capex'!O232*'3.2 Input│Other'!H$28,0)</f>
        <v>0</v>
      </c>
      <c r="I230" s="33">
        <f>IF($C230="Yes",'2.0 Input│Historic Capex'!P232*'3.2 Input│Other'!I$28,0)</f>
        <v>0</v>
      </c>
      <c r="J230" s="33">
        <f>IF($C230="Yes",'2.0 Input│Historic Capex'!Q232*'3.2 Input│Other'!J$28,0)</f>
        <v>0</v>
      </c>
      <c r="K230" s="33">
        <f>IF($C230="Yes",'2.0 Input│Historic Capex'!R232*'3.2 Input│Other'!K$28,0)</f>
        <v>0</v>
      </c>
      <c r="L230" s="33">
        <f t="shared" si="5"/>
        <v>0</v>
      </c>
    </row>
    <row r="231" spans="1:12" x14ac:dyDescent="0.25">
      <c r="A231" s="33">
        <f>'2.0 Input│Historic Capex'!A233</f>
        <v>0</v>
      </c>
      <c r="B231" s="23">
        <f>'2.0 Input│Historic Capex'!B233</f>
        <v>0</v>
      </c>
      <c r="C231" s="7">
        <f>'2.0 Input│Historic Capex'!E233</f>
        <v>0</v>
      </c>
      <c r="D231" s="7">
        <f>'2.0 Input│Historic Capex'!C233</f>
        <v>0</v>
      </c>
      <c r="E231" s="23" t="str">
        <f>IF('2.0 Input│Historic Capex'!D233='3.2 Input│Other'!$A$54,'3.2 Input│Other'!$A$54,IF('2.0 Input│Historic Capex'!D233='3.2 Input│Other'!$A$56,'3.2 Input│Other'!$A$56,'3.2 Input│Other'!$A$55))</f>
        <v>Replacement</v>
      </c>
      <c r="F231" s="33">
        <f>IF($C231="Yes",'2.0 Input│Historic Capex'!M233*'3.2 Input│Other'!F$27*'3.2 Input│Other'!F$28,0)</f>
        <v>0</v>
      </c>
      <c r="G231" s="33">
        <f>IF($C231="Yes",'2.0 Input│Historic Capex'!N233*'3.2 Input│Other'!G$28,0)</f>
        <v>0</v>
      </c>
      <c r="H231" s="33">
        <f>IF($C231="Yes",'2.0 Input│Historic Capex'!O233*'3.2 Input│Other'!H$28,0)</f>
        <v>0</v>
      </c>
      <c r="I231" s="33">
        <f>IF($C231="Yes",'2.0 Input│Historic Capex'!P233*'3.2 Input│Other'!I$28,0)</f>
        <v>0</v>
      </c>
      <c r="J231" s="33">
        <f>IF($C231="Yes",'2.0 Input│Historic Capex'!Q233*'3.2 Input│Other'!J$28,0)</f>
        <v>0</v>
      </c>
      <c r="K231" s="33">
        <f>IF($C231="Yes",'2.0 Input│Historic Capex'!R233*'3.2 Input│Other'!K$28,0)</f>
        <v>0</v>
      </c>
      <c r="L231" s="33">
        <f t="shared" si="5"/>
        <v>0</v>
      </c>
    </row>
    <row r="232" spans="1:12" x14ac:dyDescent="0.25">
      <c r="A232" s="33">
        <f>'2.0 Input│Historic Capex'!A234</f>
        <v>0</v>
      </c>
      <c r="B232" s="23">
        <f>'2.0 Input│Historic Capex'!B234</f>
        <v>0</v>
      </c>
      <c r="C232" s="7">
        <f>'2.0 Input│Historic Capex'!E234</f>
        <v>0</v>
      </c>
      <c r="D232" s="7">
        <f>'2.0 Input│Historic Capex'!C234</f>
        <v>0</v>
      </c>
      <c r="E232" s="23" t="str">
        <f>IF('2.0 Input│Historic Capex'!D234='3.2 Input│Other'!$A$54,'3.2 Input│Other'!$A$54,IF('2.0 Input│Historic Capex'!D234='3.2 Input│Other'!$A$56,'3.2 Input│Other'!$A$56,'3.2 Input│Other'!$A$55))</f>
        <v>Replacement</v>
      </c>
      <c r="F232" s="33">
        <f>IF($C232="Yes",'2.0 Input│Historic Capex'!M234*'3.2 Input│Other'!F$27*'3.2 Input│Other'!F$28,0)</f>
        <v>0</v>
      </c>
      <c r="G232" s="33">
        <f>IF($C232="Yes",'2.0 Input│Historic Capex'!N234*'3.2 Input│Other'!G$28,0)</f>
        <v>0</v>
      </c>
      <c r="H232" s="33">
        <f>IF($C232="Yes",'2.0 Input│Historic Capex'!O234*'3.2 Input│Other'!H$28,0)</f>
        <v>0</v>
      </c>
      <c r="I232" s="33">
        <f>IF($C232="Yes",'2.0 Input│Historic Capex'!P234*'3.2 Input│Other'!I$28,0)</f>
        <v>0</v>
      </c>
      <c r="J232" s="33">
        <f>IF($C232="Yes",'2.0 Input│Historic Capex'!Q234*'3.2 Input│Other'!J$28,0)</f>
        <v>0</v>
      </c>
      <c r="K232" s="33">
        <f>IF($C232="Yes",'2.0 Input│Historic Capex'!R234*'3.2 Input│Other'!K$28,0)</f>
        <v>0</v>
      </c>
      <c r="L232" s="33">
        <f t="shared" si="5"/>
        <v>0</v>
      </c>
    </row>
    <row r="233" spans="1:12" x14ac:dyDescent="0.25">
      <c r="A233" s="33">
        <f>'2.0 Input│Historic Capex'!A235</f>
        <v>0</v>
      </c>
      <c r="B233" s="23">
        <f>'2.0 Input│Historic Capex'!B235</f>
        <v>0</v>
      </c>
      <c r="C233" s="7">
        <f>'2.0 Input│Historic Capex'!E235</f>
        <v>0</v>
      </c>
      <c r="D233" s="7">
        <f>'2.0 Input│Historic Capex'!C235</f>
        <v>0</v>
      </c>
      <c r="E233" s="23" t="str">
        <f>IF('2.0 Input│Historic Capex'!D235='3.2 Input│Other'!$A$54,'3.2 Input│Other'!$A$54,IF('2.0 Input│Historic Capex'!D235='3.2 Input│Other'!$A$56,'3.2 Input│Other'!$A$56,'3.2 Input│Other'!$A$55))</f>
        <v>Replacement</v>
      </c>
      <c r="F233" s="33">
        <f>IF($C233="Yes",'2.0 Input│Historic Capex'!M235*'3.2 Input│Other'!F$27*'3.2 Input│Other'!F$28,0)</f>
        <v>0</v>
      </c>
      <c r="G233" s="33">
        <f>IF($C233="Yes",'2.0 Input│Historic Capex'!N235*'3.2 Input│Other'!G$28,0)</f>
        <v>0</v>
      </c>
      <c r="H233" s="33">
        <f>IF($C233="Yes",'2.0 Input│Historic Capex'!O235*'3.2 Input│Other'!H$28,0)</f>
        <v>0</v>
      </c>
      <c r="I233" s="33">
        <f>IF($C233="Yes",'2.0 Input│Historic Capex'!P235*'3.2 Input│Other'!I$28,0)</f>
        <v>0</v>
      </c>
      <c r="J233" s="33">
        <f>IF($C233="Yes",'2.0 Input│Historic Capex'!Q235*'3.2 Input│Other'!J$28,0)</f>
        <v>0</v>
      </c>
      <c r="K233" s="33">
        <f>IF($C233="Yes",'2.0 Input│Historic Capex'!R235*'3.2 Input│Other'!K$28,0)</f>
        <v>0</v>
      </c>
      <c r="L233" s="33">
        <f t="shared" si="5"/>
        <v>0</v>
      </c>
    </row>
    <row r="234" spans="1:12" x14ac:dyDescent="0.25">
      <c r="A234" s="33">
        <f>'2.0 Input│Historic Capex'!A236</f>
        <v>0</v>
      </c>
      <c r="B234" s="23">
        <f>'2.0 Input│Historic Capex'!B236</f>
        <v>0</v>
      </c>
      <c r="C234" s="7">
        <f>'2.0 Input│Historic Capex'!E236</f>
        <v>0</v>
      </c>
      <c r="D234" s="7">
        <f>'2.0 Input│Historic Capex'!C236</f>
        <v>0</v>
      </c>
      <c r="E234" s="23" t="str">
        <f>IF('2.0 Input│Historic Capex'!D236='3.2 Input│Other'!$A$54,'3.2 Input│Other'!$A$54,IF('2.0 Input│Historic Capex'!D236='3.2 Input│Other'!$A$56,'3.2 Input│Other'!$A$56,'3.2 Input│Other'!$A$55))</f>
        <v>Replacement</v>
      </c>
      <c r="F234" s="33">
        <f>IF($C234="Yes",'2.0 Input│Historic Capex'!M236*'3.2 Input│Other'!F$27*'3.2 Input│Other'!F$28,0)</f>
        <v>0</v>
      </c>
      <c r="G234" s="33">
        <f>IF($C234="Yes",'2.0 Input│Historic Capex'!N236*'3.2 Input│Other'!G$28,0)</f>
        <v>0</v>
      </c>
      <c r="H234" s="33">
        <f>IF($C234="Yes",'2.0 Input│Historic Capex'!O236*'3.2 Input│Other'!H$28,0)</f>
        <v>0</v>
      </c>
      <c r="I234" s="33">
        <f>IF($C234="Yes",'2.0 Input│Historic Capex'!P236*'3.2 Input│Other'!I$28,0)</f>
        <v>0</v>
      </c>
      <c r="J234" s="33">
        <f>IF($C234="Yes",'2.0 Input│Historic Capex'!Q236*'3.2 Input│Other'!J$28,0)</f>
        <v>0</v>
      </c>
      <c r="K234" s="33">
        <f>IF($C234="Yes",'2.0 Input│Historic Capex'!R236*'3.2 Input│Other'!K$28,0)</f>
        <v>0</v>
      </c>
      <c r="L234" s="33">
        <f t="shared" si="5"/>
        <v>0</v>
      </c>
    </row>
    <row r="235" spans="1:12" x14ac:dyDescent="0.25">
      <c r="A235" s="33">
        <f>'2.0 Input│Historic Capex'!A237</f>
        <v>0</v>
      </c>
      <c r="B235" s="23">
        <f>'2.0 Input│Historic Capex'!B237</f>
        <v>0</v>
      </c>
      <c r="C235" s="7">
        <f>'2.0 Input│Historic Capex'!E237</f>
        <v>0</v>
      </c>
      <c r="D235" s="7">
        <f>'2.0 Input│Historic Capex'!C237</f>
        <v>0</v>
      </c>
      <c r="E235" s="23" t="str">
        <f>IF('2.0 Input│Historic Capex'!D237='3.2 Input│Other'!$A$54,'3.2 Input│Other'!$A$54,IF('2.0 Input│Historic Capex'!D237='3.2 Input│Other'!$A$56,'3.2 Input│Other'!$A$56,'3.2 Input│Other'!$A$55))</f>
        <v>Replacement</v>
      </c>
      <c r="F235" s="33">
        <f>IF($C235="Yes",'2.0 Input│Historic Capex'!M237*'3.2 Input│Other'!F$27*'3.2 Input│Other'!F$28,0)</f>
        <v>0</v>
      </c>
      <c r="G235" s="33">
        <f>IF($C235="Yes",'2.0 Input│Historic Capex'!N237*'3.2 Input│Other'!G$28,0)</f>
        <v>0</v>
      </c>
      <c r="H235" s="33">
        <f>IF($C235="Yes",'2.0 Input│Historic Capex'!O237*'3.2 Input│Other'!H$28,0)</f>
        <v>0</v>
      </c>
      <c r="I235" s="33">
        <f>IF($C235="Yes",'2.0 Input│Historic Capex'!P237*'3.2 Input│Other'!I$28,0)</f>
        <v>0</v>
      </c>
      <c r="J235" s="33">
        <f>IF($C235="Yes",'2.0 Input│Historic Capex'!Q237*'3.2 Input│Other'!J$28,0)</f>
        <v>0</v>
      </c>
      <c r="K235" s="33">
        <f>IF($C235="Yes",'2.0 Input│Historic Capex'!R237*'3.2 Input│Other'!K$28,0)</f>
        <v>0</v>
      </c>
      <c r="L235" s="33">
        <f t="shared" si="5"/>
        <v>0</v>
      </c>
    </row>
    <row r="236" spans="1:12" x14ac:dyDescent="0.25">
      <c r="A236" s="33">
        <f>'2.0 Input│Historic Capex'!A238</f>
        <v>0</v>
      </c>
      <c r="B236" s="23">
        <f>'2.0 Input│Historic Capex'!B238</f>
        <v>0</v>
      </c>
      <c r="C236" s="7">
        <f>'2.0 Input│Historic Capex'!E238</f>
        <v>0</v>
      </c>
      <c r="D236" s="7">
        <f>'2.0 Input│Historic Capex'!C238</f>
        <v>0</v>
      </c>
      <c r="E236" s="23" t="str">
        <f>IF('2.0 Input│Historic Capex'!D238='3.2 Input│Other'!$A$54,'3.2 Input│Other'!$A$54,IF('2.0 Input│Historic Capex'!D238='3.2 Input│Other'!$A$56,'3.2 Input│Other'!$A$56,'3.2 Input│Other'!$A$55))</f>
        <v>Replacement</v>
      </c>
      <c r="F236" s="33">
        <f>IF($C236="Yes",'2.0 Input│Historic Capex'!M238*'3.2 Input│Other'!F$27*'3.2 Input│Other'!F$28,0)</f>
        <v>0</v>
      </c>
      <c r="G236" s="33">
        <f>IF($C236="Yes",'2.0 Input│Historic Capex'!N238*'3.2 Input│Other'!G$28,0)</f>
        <v>0</v>
      </c>
      <c r="H236" s="33">
        <f>IF($C236="Yes",'2.0 Input│Historic Capex'!O238*'3.2 Input│Other'!H$28,0)</f>
        <v>0</v>
      </c>
      <c r="I236" s="33">
        <f>IF($C236="Yes",'2.0 Input│Historic Capex'!P238*'3.2 Input│Other'!I$28,0)</f>
        <v>0</v>
      </c>
      <c r="J236" s="33">
        <f>IF($C236="Yes",'2.0 Input│Historic Capex'!Q238*'3.2 Input│Other'!J$28,0)</f>
        <v>0</v>
      </c>
      <c r="K236" s="33">
        <f>IF($C236="Yes",'2.0 Input│Historic Capex'!R238*'3.2 Input│Other'!K$28,0)</f>
        <v>0</v>
      </c>
      <c r="L236" s="33">
        <f t="shared" si="5"/>
        <v>0</v>
      </c>
    </row>
  </sheetData>
  <autoFilter ref="A12:L18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53A9E8C712F14FB14B79E55B59987D" ma:contentTypeVersion="0" ma:contentTypeDescription="Create a new document." ma:contentTypeScope="" ma:versionID="5cf30fe18a70647e22ffacd436d864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C80D5F-CD8B-45B9-8418-1B526E7AB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ED82CD-78A9-44E5-9595-9990A6485564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986AF8-7D5A-43A3-B0BE-B3987C57C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1.0 Output│PTRM</vt:lpstr>
      <vt:lpstr>1.1 Output│RFM</vt:lpstr>
      <vt:lpstr>1.2 Output│Tables</vt:lpstr>
      <vt:lpstr>1.3 Output│Graphs</vt:lpstr>
      <vt:lpstr>2.0 Input│Historic Capex</vt:lpstr>
      <vt:lpstr>3.0 Input│AMP</vt:lpstr>
      <vt:lpstr>3.1 Input│B&amp;T</vt:lpstr>
      <vt:lpstr>3.2 Input│Other</vt:lpstr>
      <vt:lpstr>4.0 Calc│AER Forecast ($nom)</vt:lpstr>
      <vt:lpstr>4.1 Calc│Hist Act ($nom)</vt:lpstr>
      <vt:lpstr>5.0 Calc│Forecast Projects</vt:lpstr>
      <vt:lpstr>5.1 Calc│$ million</vt:lpstr>
      <vt:lpstr>5.2 Calc│VTS</vt:lpstr>
      <vt:lpstr>5.3 Calc│Forecast $2017</vt:lpstr>
      <vt:lpstr>5.4 Calc│Escalators</vt:lpstr>
      <vt:lpstr>5.5 Calc│Escalated capex</vt:lpstr>
      <vt:lpstr>5.6 Calc│As Commissioned</vt:lpstr>
      <vt:lpstr>inflation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Allen, Mark</cp:lastModifiedBy>
  <cp:lastPrinted>2017-02-26T23:05:36Z</cp:lastPrinted>
  <dcterms:created xsi:type="dcterms:W3CDTF">2016-06-01T05:04:09Z</dcterms:created>
  <dcterms:modified xsi:type="dcterms:W3CDTF">2017-08-14T03:05:28Z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0x0101007A53A9E8C712F14FB14B79E55B59987D</vt:lpwstr>
  </property>
</Properties>
</file>