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hidePivotFieldList="1" defaultThemeVersion="124226"/>
  <bookViews>
    <workbookView xWindow="480" yWindow="435" windowWidth="20010" windowHeight="7755"/>
  </bookViews>
  <sheets>
    <sheet name="PV-Time" sheetId="21" r:id="rId1"/>
    <sheet name="PV-Increase Cost" sheetId="22" r:id="rId2"/>
  </sheets>
  <calcPr calcId="145621" concurrentCalc="0"/>
</workbook>
</file>

<file path=xl/calcChain.xml><?xml version="1.0" encoding="utf-8"?>
<calcChain xmlns="http://schemas.openxmlformats.org/spreadsheetml/2006/main">
  <c r="L29" i="21" l="1"/>
  <c r="M29" i="21"/>
  <c r="N29" i="21"/>
  <c r="K29" i="21"/>
  <c r="N28" i="21"/>
  <c r="N32" i="21"/>
  <c r="M28" i="21"/>
  <c r="L28" i="21"/>
  <c r="L32" i="21"/>
  <c r="K28" i="21"/>
  <c r="K32" i="21"/>
  <c r="N27" i="21"/>
  <c r="N31" i="21"/>
  <c r="M27" i="21"/>
  <c r="L27" i="21"/>
  <c r="L31" i="21"/>
  <c r="K27" i="21"/>
  <c r="K31" i="21"/>
  <c r="J27" i="21"/>
  <c r="B36" i="21"/>
  <c r="M31" i="21"/>
  <c r="B35" i="21"/>
  <c r="M32" i="21"/>
  <c r="C17" i="22"/>
  <c r="B17" i="22"/>
  <c r="B14" i="22"/>
  <c r="C14" i="22"/>
  <c r="B15" i="22"/>
  <c r="C15" i="22"/>
  <c r="C13" i="22"/>
  <c r="B13" i="22"/>
  <c r="B19" i="22"/>
  <c r="B41" i="22"/>
  <c r="F28" i="22"/>
  <c r="A33" i="22"/>
  <c r="A32" i="22"/>
  <c r="C30" i="22"/>
  <c r="D30" i="22"/>
  <c r="E30" i="22"/>
  <c r="F30" i="22"/>
  <c r="G30" i="22"/>
  <c r="H30" i="22"/>
  <c r="I30" i="22"/>
  <c r="J30" i="22"/>
  <c r="I28" i="22"/>
  <c r="H28" i="22"/>
  <c r="G28" i="22"/>
  <c r="E28" i="22"/>
  <c r="I29" i="22"/>
  <c r="D28" i="22"/>
  <c r="H29" i="22"/>
  <c r="C28" i="22"/>
  <c r="G29" i="22"/>
  <c r="A10" i="22"/>
  <c r="J28" i="22"/>
  <c r="J29" i="22"/>
  <c r="C33" i="22"/>
  <c r="D33" i="22"/>
  <c r="E32" i="22"/>
  <c r="C32" i="22"/>
  <c r="D32" i="22"/>
  <c r="H27" i="21"/>
  <c r="I27" i="21"/>
  <c r="G27" i="21"/>
  <c r="F27" i="21"/>
  <c r="E27" i="21"/>
  <c r="D27" i="21"/>
  <c r="A32" i="21"/>
  <c r="A31" i="21"/>
  <c r="C29" i="21"/>
  <c r="D29" i="21"/>
  <c r="E29" i="21"/>
  <c r="F29" i="21"/>
  <c r="G29" i="21"/>
  <c r="H29" i="21"/>
  <c r="C27" i="21"/>
  <c r="E33" i="22"/>
  <c r="I29" i="21"/>
  <c r="H32" i="21"/>
  <c r="E32" i="21"/>
  <c r="F31" i="21"/>
  <c r="H31" i="21"/>
  <c r="C31" i="21"/>
  <c r="D31" i="21"/>
  <c r="C32" i="21"/>
  <c r="E31" i="21"/>
  <c r="F32" i="21"/>
  <c r="G31" i="21"/>
  <c r="D32" i="21"/>
  <c r="G32" i="21"/>
  <c r="A10" i="21"/>
  <c r="F33" i="22"/>
  <c r="F32" i="22"/>
  <c r="J29" i="21"/>
  <c r="I32" i="21"/>
  <c r="I31" i="21"/>
  <c r="G33" i="22"/>
  <c r="G32" i="22"/>
  <c r="J32" i="21"/>
  <c r="J31" i="21"/>
  <c r="H33" i="22"/>
  <c r="H32" i="22"/>
  <c r="I33" i="22"/>
  <c r="I32" i="22"/>
  <c r="J32" i="22"/>
  <c r="J33" i="22"/>
  <c r="B38" i="21"/>
  <c r="B36" i="22"/>
  <c r="B37" i="22"/>
  <c r="B39" i="22"/>
</calcChain>
</file>

<file path=xl/sharedStrings.xml><?xml version="1.0" encoding="utf-8"?>
<sst xmlns="http://schemas.openxmlformats.org/spreadsheetml/2006/main" count="53" uniqueCount="24">
  <si>
    <t>Action</t>
  </si>
  <si>
    <t>Purchase Easement</t>
  </si>
  <si>
    <t>Year</t>
  </si>
  <si>
    <t xml:space="preserve">Maintenance of Easement </t>
  </si>
  <si>
    <t>Cost ($m)</t>
  </si>
  <si>
    <t>Cost ($)</t>
  </si>
  <si>
    <t>Start</t>
  </si>
  <si>
    <t>Discount rate</t>
  </si>
  <si>
    <t>Delay Purchase</t>
  </si>
  <si>
    <t>Delay purchase</t>
  </si>
  <si>
    <t>Inputs</t>
  </si>
  <si>
    <t>Cahsflow</t>
  </si>
  <si>
    <t>Present Value index</t>
  </si>
  <si>
    <t>Present value casflow</t>
  </si>
  <si>
    <t>Present Value</t>
  </si>
  <si>
    <t>Forecast Access Arrangement Period</t>
  </si>
  <si>
    <t>Subsequent Access Arrangement Period</t>
  </si>
  <si>
    <t>Overall Economic Value</t>
  </si>
  <si>
    <t>Increase in construction cost from delaying easement acquisition</t>
  </si>
  <si>
    <t>Cost increase</t>
  </si>
  <si>
    <t>Present Value Analysis</t>
  </si>
  <si>
    <t>Cost increase breakeven</t>
  </si>
  <si>
    <t>Sub Totals</t>
  </si>
  <si>
    <t>Budget for Project (real 2017 $m)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</si>
</sst>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21" x14ac:knownFonts="1">
    <font>
      <sz val="14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rgb="FFC8102E"/>
      <name val="Century Gothic"/>
      <family val="2"/>
    </font>
    <font>
      <sz val="10"/>
      <color rgb="FFFA7D00"/>
      <name val="Arial"/>
      <family val="2"/>
    </font>
    <font>
      <b/>
      <sz val="11"/>
      <color rgb="FFFFFFFF"/>
      <name val="Arial Narrow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rgb="FF25282A"/>
      <name val="Century Gothic"/>
      <family val="2"/>
    </font>
    <font>
      <sz val="14"/>
      <color theme="1"/>
      <name val="Arial"/>
      <family val="2"/>
    </font>
    <font>
      <sz val="8"/>
      <name val="Century Gothic"/>
      <family val="2"/>
    </font>
    <font>
      <b/>
      <sz val="14"/>
      <color rgb="FFBEAFA8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448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1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35" borderId="1" applyNumberForma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Alignment="0" applyProtection="0"/>
    <xf numFmtId="0" fontId="16" fillId="2" borderId="0" applyNumberFormat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15" fillId="34" borderId="2" applyNumberFormat="0" applyAlignment="0" applyProtection="0"/>
    <xf numFmtId="0" fontId="9" fillId="31" borderId="3" applyNumberFormat="0" applyAlignment="0" applyProtection="0"/>
    <xf numFmtId="0" fontId="15" fillId="0" borderId="2" applyNumberFormat="0" applyAlignment="0" applyProtection="0"/>
    <xf numFmtId="0" fontId="2" fillId="6" borderId="4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8" fillId="3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3" fillId="0" borderId="6" applyNumberFormat="0" applyFill="0" applyAlignment="0" applyProtection="0"/>
    <xf numFmtId="0" fontId="14" fillId="32" borderId="7">
      <alignment horizontal="left" vertical="center" wrapText="1"/>
    </xf>
    <xf numFmtId="0" fontId="17" fillId="2" borderId="8">
      <alignment horizontal="left" vertical="center" wrapText="1"/>
    </xf>
    <xf numFmtId="43" fontId="17" fillId="2" borderId="8">
      <alignment horizontal="right" vertical="center" wrapText="1"/>
    </xf>
    <xf numFmtId="9" fontId="18" fillId="0" borderId="0" applyFill="0" applyBorder="0" applyAlignment="0" applyProtection="0"/>
    <xf numFmtId="0" fontId="20" fillId="2" borderId="0" applyNumberFormat="0" applyAlignment="0" applyProtection="0"/>
    <xf numFmtId="0" fontId="15" fillId="33" borderId="2" applyAlignment="0" applyProtection="0"/>
  </cellStyleXfs>
  <cellXfs count="22">
    <xf numFmtId="0" fontId="0" fillId="2" borderId="0" xfId="0"/>
    <xf numFmtId="0" fontId="3" fillId="2" borderId="0" xfId="0" applyFont="1"/>
    <xf numFmtId="0" fontId="3" fillId="2" borderId="0" xfId="0" applyFont="1" applyFill="1"/>
    <xf numFmtId="0" fontId="3" fillId="0" borderId="0" xfId="0" applyFont="1" applyFill="1"/>
    <xf numFmtId="0" fontId="12" fillId="0" borderId="0" xfId="7" applyFill="1"/>
    <xf numFmtId="0" fontId="15" fillId="0" borderId="2" xfId="15"/>
    <xf numFmtId="0" fontId="15" fillId="34" borderId="2" xfId="13"/>
    <xf numFmtId="0" fontId="15" fillId="33" borderId="2" xfId="50"/>
    <xf numFmtId="0" fontId="16" fillId="2" borderId="0" xfId="9"/>
    <xf numFmtId="0" fontId="20" fillId="2" borderId="0" xfId="49"/>
    <xf numFmtId="41" fontId="15" fillId="0" borderId="2" xfId="15" applyNumberFormat="1"/>
    <xf numFmtId="41" fontId="15" fillId="33" borderId="2" xfId="50" applyNumberFormat="1"/>
    <xf numFmtId="41" fontId="3" fillId="2" borderId="0" xfId="0" applyNumberFormat="1" applyFont="1"/>
    <xf numFmtId="10" fontId="15" fillId="34" borderId="2" xfId="13" applyNumberFormat="1"/>
    <xf numFmtId="9" fontId="18" fillId="34" borderId="2" xfId="48" applyFill="1" applyBorder="1"/>
    <xf numFmtId="164" fontId="15" fillId="33" borderId="2" xfId="50" applyNumberFormat="1"/>
    <xf numFmtId="0" fontId="0" fillId="2" borderId="0" xfId="0"/>
    <xf numFmtId="0" fontId="16" fillId="2" borderId="0" xfId="9" applyAlignment="1">
      <alignment vertical="center" wrapText="1"/>
    </xf>
    <xf numFmtId="0" fontId="15" fillId="0" borderId="2" xfId="15" applyAlignment="1">
      <alignment vertical="center" wrapText="1"/>
    </xf>
    <xf numFmtId="0" fontId="15" fillId="0" borderId="2" xfId="15" applyAlignment="1">
      <alignment horizontal="right" vertical="center" wrapText="1"/>
    </xf>
    <xf numFmtId="10" fontId="15" fillId="0" borderId="2" xfId="15" applyNumberFormat="1"/>
    <xf numFmtId="0" fontId="16" fillId="2" borderId="0" xfId="9" applyAlignment="1">
      <alignment horizontal="center"/>
    </xf>
  </cellXfs>
  <cellStyles count="51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Bad" xfId="11" builtinId="27" hidden="1"/>
    <cellStyle name="Calculation" xfId="15" builtinId="22" customBuiltin="1"/>
    <cellStyle name="Check Cell" xfId="16" builtinId="23" hidden="1"/>
    <cellStyle name="Comma" xfId="1" builtinId="3" hidden="1"/>
    <cellStyle name="Comma [0]" xfId="5" builtinId="6" hidden="1"/>
    <cellStyle name="Currency" xfId="2" builtinId="4" hidden="1"/>
    <cellStyle name="Currency [0]" xfId="6" builtinId="7" hidden="1"/>
    <cellStyle name="Explanatory Text" xfId="17" builtinId="53" hidden="1"/>
    <cellStyle name="Good" xfId="10" builtinId="26" hidden="1"/>
    <cellStyle name="Heading 1" xfId="8" builtinId="16" customBuiltin="1"/>
    <cellStyle name="Heading 2" xfId="9" builtinId="17" customBuiltin="1"/>
    <cellStyle name="Heading 3" xfId="49" builtinId="18" customBuiltin="1"/>
    <cellStyle name="Input" xfId="13" builtinId="20" customBuiltin="1"/>
    <cellStyle name="Linked Cell" xfId="44" builtinId="24" hidden="1"/>
    <cellStyle name="Neutral" xfId="12" builtinId="28" hidden="1"/>
    <cellStyle name="Normal" xfId="0" builtinId="0" customBuiltin="1"/>
    <cellStyle name="Note" xfId="4" builtinId="10" customBuiltin="1"/>
    <cellStyle name="Output" xfId="14" builtinId="21" hidden="1" customBuiltin="1"/>
    <cellStyle name="Output" xfId="50"/>
    <cellStyle name="Percent" xfId="3" builtinId="5" hidden="1"/>
    <cellStyle name="Percent" xfId="48"/>
    <cellStyle name="Table body number" xfId="47"/>
    <cellStyle name="Table body Text" xfId="46"/>
    <cellStyle name="Table Heading 1" xfId="45"/>
    <cellStyle name="Title" xfId="7" builtinId="15" customBuiltin="1"/>
    <cellStyle name="Total" xfId="43" builtinId="25" hidden="1"/>
    <cellStyle name="Warning Text" xfId="42" builtinId="11" hidden="1"/>
  </cellStyles>
  <dxfs count="0"/>
  <tableStyles count="0" defaultTableStyle="TableStyleMedium2" defaultPivotStyle="PivotStyleLight16"/>
  <colors>
    <mruColors>
      <color rgb="FFD3F1E2"/>
      <color rgb="FFF9B5C0"/>
      <color rgb="FFABB1B5"/>
      <color rgb="FFC8102E"/>
      <color rgb="FFFFD100"/>
      <color rgb="FF92C82A"/>
      <color rgb="FFBEAFA8"/>
      <color rgb="FF5FC8D7"/>
      <color rgb="FF00A67F"/>
      <color rgb="FF845A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2407306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EAFA8"/>
  </sheetPr>
  <dimension ref="A1:N38"/>
  <sheetViews>
    <sheetView tabSelected="1" zoomScaleNormal="100" workbookViewId="0">
      <selection activeCell="B7" sqref="B7"/>
    </sheetView>
  </sheetViews>
  <sheetFormatPr defaultColWidth="9" defaultRowHeight="13.5" x14ac:dyDescent="0.25"/>
  <cols>
    <col min="1" max="1" width="38.6328125" style="1" customWidth="1"/>
    <col min="2" max="2" width="11.36328125" style="1" customWidth="1"/>
    <col min="3" max="5" width="11.81640625" style="1" bestFit="1" customWidth="1"/>
    <col min="6" max="6" width="10.81640625" style="1" bestFit="1" customWidth="1"/>
    <col min="7" max="7" width="10.7265625" style="1" bestFit="1" customWidth="1"/>
    <col min="8" max="10" width="11.7265625" style="1" bestFit="1" customWidth="1"/>
    <col min="11" max="12" width="10.81640625" style="1" bestFit="1" customWidth="1"/>
    <col min="13" max="14" width="11.81640625" style="1" bestFit="1" customWidth="1"/>
    <col min="15" max="16384" width="9" style="1"/>
  </cols>
  <sheetData>
    <row r="1" spans="1:3" s="2" customFormat="1" x14ac:dyDescent="0.25"/>
    <row r="2" spans="1:3" s="2" customFormat="1" x14ac:dyDescent="0.25"/>
    <row r="3" spans="1:3" s="2" customFormat="1" x14ac:dyDescent="0.25"/>
    <row r="4" spans="1:3" s="2" customFormat="1" x14ac:dyDescent="0.25"/>
    <row r="5" spans="1:3" s="2" customFormat="1" x14ac:dyDescent="0.25"/>
    <row r="6" spans="1:3" s="2" customFormat="1" x14ac:dyDescent="0.25"/>
    <row r="7" spans="1:3" s="2" customFormat="1" x14ac:dyDescent="0.25"/>
    <row r="8" spans="1:3" s="2" customFormat="1" x14ac:dyDescent="0.25"/>
    <row r="9" spans="1:3" s="2" customFormat="1" x14ac:dyDescent="0.25"/>
    <row r="10" spans="1:3" s="3" customFormat="1" ht="20.25" x14ac:dyDescent="0.3">
      <c r="A10" s="4" t="str">
        <f ca="1">RIGHT(CELL("filename",A1),LEN(CELL("filename",A1))-FIND("]",CELL("filename",A1)))</f>
        <v>PV-Time</v>
      </c>
    </row>
    <row r="11" spans="1:3" ht="18" x14ac:dyDescent="0.25">
      <c r="A11" s="8" t="s">
        <v>10</v>
      </c>
    </row>
    <row r="12" spans="1:3" ht="18" x14ac:dyDescent="0.25">
      <c r="A12" s="9" t="s">
        <v>0</v>
      </c>
      <c r="B12" s="9" t="s">
        <v>4</v>
      </c>
      <c r="C12" s="9" t="s">
        <v>2</v>
      </c>
    </row>
    <row r="13" spans="1:3" ht="18" x14ac:dyDescent="0.25">
      <c r="A13" s="6" t="s">
        <v>1</v>
      </c>
      <c r="B13" s="6">
        <v>8.68</v>
      </c>
      <c r="C13" s="6">
        <v>2018</v>
      </c>
    </row>
    <row r="14" spans="1:3" ht="18" x14ac:dyDescent="0.25">
      <c r="A14" s="6" t="s">
        <v>1</v>
      </c>
      <c r="B14" s="6">
        <v>8.68</v>
      </c>
      <c r="C14" s="6">
        <v>2019</v>
      </c>
    </row>
    <row r="15" spans="1:3" ht="18" x14ac:dyDescent="0.25">
      <c r="A15" s="6" t="s">
        <v>1</v>
      </c>
      <c r="B15" s="6">
        <v>8.67</v>
      </c>
      <c r="C15" s="6">
        <v>2020</v>
      </c>
    </row>
    <row r="16" spans="1:3" ht="18" x14ac:dyDescent="0.25">
      <c r="B16" s="9" t="s">
        <v>5</v>
      </c>
      <c r="C16" s="9" t="s">
        <v>6</v>
      </c>
    </row>
    <row r="17" spans="1:14" ht="18" x14ac:dyDescent="0.25">
      <c r="A17" s="6" t="s">
        <v>3</v>
      </c>
      <c r="B17" s="6">
        <v>25000</v>
      </c>
      <c r="C17" s="6">
        <v>2021</v>
      </c>
    </row>
    <row r="18" spans="1:14" ht="18" x14ac:dyDescent="0.25">
      <c r="B18" s="9" t="s">
        <v>4</v>
      </c>
      <c r="C18" s="9" t="s">
        <v>2</v>
      </c>
    </row>
    <row r="19" spans="1:14" ht="18" x14ac:dyDescent="0.25">
      <c r="A19" s="6" t="s">
        <v>18</v>
      </c>
      <c r="B19" s="6">
        <v>18</v>
      </c>
      <c r="C19" s="6">
        <v>2027</v>
      </c>
    </row>
    <row r="21" spans="1:14" ht="18" x14ac:dyDescent="0.25">
      <c r="A21" s="6" t="s">
        <v>7</v>
      </c>
      <c r="B21" s="13">
        <v>5.7700000000000001E-2</v>
      </c>
    </row>
    <row r="24" spans="1:14" ht="18" x14ac:dyDescent="0.25">
      <c r="C24" s="21" t="s">
        <v>15</v>
      </c>
      <c r="D24" s="21"/>
      <c r="E24" s="21"/>
      <c r="F24" s="21"/>
      <c r="G24" s="21"/>
      <c r="H24" s="21" t="s">
        <v>16</v>
      </c>
      <c r="I24" s="21"/>
      <c r="J24" s="21"/>
      <c r="K24" s="21"/>
      <c r="L24" s="21"/>
    </row>
    <row r="25" spans="1:14" ht="18" x14ac:dyDescent="0.25">
      <c r="A25" s="8" t="s">
        <v>20</v>
      </c>
      <c r="B25" s="8">
        <v>2017</v>
      </c>
      <c r="C25" s="8">
        <v>2018</v>
      </c>
      <c r="D25" s="8">
        <v>2019</v>
      </c>
      <c r="E25" s="8">
        <v>2020</v>
      </c>
      <c r="F25" s="8">
        <v>2021</v>
      </c>
      <c r="G25" s="8">
        <v>2022</v>
      </c>
      <c r="H25" s="8">
        <v>2023</v>
      </c>
      <c r="I25" s="8">
        <v>2024</v>
      </c>
      <c r="J25" s="8">
        <v>2025</v>
      </c>
      <c r="K25" s="8">
        <v>2026</v>
      </c>
      <c r="L25" s="8">
        <v>2027</v>
      </c>
      <c r="M25" s="8">
        <v>2028</v>
      </c>
      <c r="N25" s="8">
        <v>2029</v>
      </c>
    </row>
    <row r="26" spans="1:14" ht="18" x14ac:dyDescent="0.25">
      <c r="A26" s="9" t="s">
        <v>11</v>
      </c>
    </row>
    <row r="27" spans="1:14" ht="18" x14ac:dyDescent="0.25">
      <c r="A27" s="5" t="s">
        <v>1</v>
      </c>
      <c r="B27" s="5"/>
      <c r="C27" s="10">
        <f>B13*1000000</f>
        <v>8680000</v>
      </c>
      <c r="D27" s="10">
        <f>B14*1000000</f>
        <v>8680000</v>
      </c>
      <c r="E27" s="10">
        <f>B15*1000000</f>
        <v>8670000</v>
      </c>
      <c r="F27" s="10">
        <f t="shared" ref="F27:K27" si="0">$B$17</f>
        <v>25000</v>
      </c>
      <c r="G27" s="10">
        <f t="shared" si="0"/>
        <v>25000</v>
      </c>
      <c r="H27" s="10">
        <f t="shared" si="0"/>
        <v>25000</v>
      </c>
      <c r="I27" s="10">
        <f t="shared" si="0"/>
        <v>25000</v>
      </c>
      <c r="J27" s="10">
        <f t="shared" si="0"/>
        <v>25000</v>
      </c>
      <c r="K27" s="10">
        <f t="shared" si="0"/>
        <v>25000</v>
      </c>
      <c r="L27" s="10">
        <f t="shared" ref="L27:N27" si="1">$B$17</f>
        <v>25000</v>
      </c>
      <c r="M27" s="10">
        <f t="shared" si="1"/>
        <v>25000</v>
      </c>
      <c r="N27" s="10">
        <f t="shared" si="1"/>
        <v>25000</v>
      </c>
    </row>
    <row r="28" spans="1:14" ht="18" x14ac:dyDescent="0.25">
      <c r="A28" s="5" t="s">
        <v>9</v>
      </c>
      <c r="B28" s="5"/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f>$C$27</f>
        <v>8680000</v>
      </c>
      <c r="L28" s="10">
        <f>$D$27</f>
        <v>8680000</v>
      </c>
      <c r="M28" s="10">
        <f>$E$27</f>
        <v>8670000</v>
      </c>
      <c r="N28" s="10">
        <f>$B$19*1000000</f>
        <v>18000000</v>
      </c>
    </row>
    <row r="29" spans="1:14" ht="18" x14ac:dyDescent="0.25">
      <c r="A29" s="5" t="s">
        <v>12</v>
      </c>
      <c r="B29" s="5">
        <v>1</v>
      </c>
      <c r="C29" s="5">
        <f>B29/(1+$B$21)</f>
        <v>0.94544766947149472</v>
      </c>
      <c r="D29" s="5">
        <f t="shared" ref="D29:N29" si="2">C29/(1+$B$21)</f>
        <v>0.89387129570908064</v>
      </c>
      <c r="E29" s="5">
        <f t="shared" si="2"/>
        <v>0.84510853333561553</v>
      </c>
      <c r="F29" s="5">
        <f t="shared" si="2"/>
        <v>0.79900589329263072</v>
      </c>
      <c r="G29" s="5">
        <f t="shared" si="2"/>
        <v>0.75541825970750742</v>
      </c>
      <c r="H29" s="5">
        <f t="shared" si="2"/>
        <v>0.71420843311667526</v>
      </c>
      <c r="I29" s="5">
        <f t="shared" si="2"/>
        <v>0.67524669860704845</v>
      </c>
      <c r="J29" s="5">
        <f t="shared" si="2"/>
        <v>0.63841041751635474</v>
      </c>
      <c r="K29" s="5">
        <f t="shared" si="2"/>
        <v>0.60358364140716148</v>
      </c>
      <c r="L29" s="5">
        <f t="shared" si="2"/>
        <v>0.57065674709951919</v>
      </c>
      <c r="M29" s="5">
        <f t="shared" si="2"/>
        <v>0.53952609161342457</v>
      </c>
      <c r="N29" s="5">
        <f t="shared" si="2"/>
        <v>0.51009368593497639</v>
      </c>
    </row>
    <row r="30" spans="1:14" ht="18" x14ac:dyDescent="0.25">
      <c r="A30" s="9" t="s">
        <v>13</v>
      </c>
    </row>
    <row r="31" spans="1:14" ht="18" x14ac:dyDescent="0.25">
      <c r="A31" s="5" t="str">
        <f>A27</f>
        <v>Purchase Easement</v>
      </c>
      <c r="B31" s="5"/>
      <c r="C31" s="10">
        <f t="shared" ref="C31:J31" si="3">C27*C$29</f>
        <v>8206485.7710125744</v>
      </c>
      <c r="D31" s="10">
        <f t="shared" si="3"/>
        <v>7758802.8467548201</v>
      </c>
      <c r="E31" s="10">
        <f t="shared" si="3"/>
        <v>7327090.9840197871</v>
      </c>
      <c r="F31" s="10">
        <f t="shared" si="3"/>
        <v>19975.14733231577</v>
      </c>
      <c r="G31" s="10">
        <f t="shared" si="3"/>
        <v>18885.456492687685</v>
      </c>
      <c r="H31" s="10">
        <f t="shared" si="3"/>
        <v>17855.210827916882</v>
      </c>
      <c r="I31" s="10">
        <f t="shared" si="3"/>
        <v>16881.167465176211</v>
      </c>
      <c r="J31" s="10">
        <f t="shared" si="3"/>
        <v>15960.260437908868</v>
      </c>
      <c r="K31" s="10">
        <f t="shared" ref="K31:L31" si="4">K27*K$29</f>
        <v>15089.591035179037</v>
      </c>
      <c r="L31" s="10">
        <f t="shared" si="4"/>
        <v>14266.41867748798</v>
      </c>
      <c r="M31" s="10">
        <f t="shared" ref="M31:N31" si="5">M27*M$29</f>
        <v>13488.152290335614</v>
      </c>
      <c r="N31" s="10">
        <f t="shared" si="5"/>
        <v>12752.34214837441</v>
      </c>
    </row>
    <row r="32" spans="1:14" ht="18" x14ac:dyDescent="0.25">
      <c r="A32" s="5" t="str">
        <f>A28</f>
        <v>Delay purchase</v>
      </c>
      <c r="B32" s="5"/>
      <c r="C32" s="10">
        <f>C28*C$29</f>
        <v>0</v>
      </c>
      <c r="D32" s="10">
        <f>D28*D$29</f>
        <v>0</v>
      </c>
      <c r="E32" s="10">
        <f>E28*E$29</f>
        <v>0</v>
      </c>
      <c r="F32" s="10">
        <f>F28*F$29</f>
        <v>0</v>
      </c>
      <c r="G32" s="10">
        <f>G28*G$29</f>
        <v>0</v>
      </c>
      <c r="H32" s="10">
        <f t="shared" ref="H32:L32" si="6">H28*H$29</f>
        <v>0</v>
      </c>
      <c r="I32" s="10">
        <f t="shared" si="6"/>
        <v>0</v>
      </c>
      <c r="J32" s="10">
        <f t="shared" si="6"/>
        <v>0</v>
      </c>
      <c r="K32" s="10">
        <f t="shared" si="6"/>
        <v>5239106.0074141612</v>
      </c>
      <c r="L32" s="10">
        <f t="shared" si="6"/>
        <v>4953300.5648238268</v>
      </c>
      <c r="M32" s="10">
        <f t="shared" ref="M32:N32" si="7">M28*M$29</f>
        <v>4677691.2142883912</v>
      </c>
      <c r="N32" s="10">
        <f t="shared" si="7"/>
        <v>9181686.3468295746</v>
      </c>
    </row>
    <row r="34" spans="1:2" ht="18" x14ac:dyDescent="0.25">
      <c r="A34" s="8" t="s">
        <v>14</v>
      </c>
    </row>
    <row r="35" spans="1:2" ht="18" x14ac:dyDescent="0.25">
      <c r="A35" s="7" t="s">
        <v>1</v>
      </c>
      <c r="B35" s="11">
        <f>SUM(B31:N31)</f>
        <v>23437533.348494563</v>
      </c>
    </row>
    <row r="36" spans="1:2" ht="18" x14ac:dyDescent="0.25">
      <c r="A36" s="7" t="s">
        <v>8</v>
      </c>
      <c r="B36" s="11">
        <f>SUM(B32:MN32)</f>
        <v>24051784.133355953</v>
      </c>
    </row>
    <row r="38" spans="1:2" ht="18" x14ac:dyDescent="0.25">
      <c r="A38" s="7" t="s">
        <v>17</v>
      </c>
      <c r="B38" s="11">
        <f>B36-B35</f>
        <v>614250.78486138955</v>
      </c>
    </row>
  </sheetData>
  <mergeCells count="2">
    <mergeCell ref="C24:G24"/>
    <mergeCell ref="H24:L2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AFA8"/>
  </sheetPr>
  <dimension ref="A1:L41"/>
  <sheetViews>
    <sheetView zoomScaleNormal="100" workbookViewId="0">
      <selection activeCell="D35" sqref="D35"/>
    </sheetView>
  </sheetViews>
  <sheetFormatPr defaultColWidth="9" defaultRowHeight="13.5" x14ac:dyDescent="0.25"/>
  <cols>
    <col min="1" max="1" width="38.6328125" style="1" customWidth="1"/>
    <col min="2" max="2" width="11.36328125" style="1" customWidth="1"/>
    <col min="3" max="6" width="11.81640625" style="1" bestFit="1" customWidth="1"/>
    <col min="7" max="7" width="10.7265625" style="1" bestFit="1" customWidth="1"/>
    <col min="8" max="10" width="11.7265625" style="1" bestFit="1" customWidth="1"/>
    <col min="11" max="16384" width="9" style="1"/>
  </cols>
  <sheetData>
    <row r="1" spans="1:9" s="2" customFormat="1" x14ac:dyDescent="0.25"/>
    <row r="2" spans="1:9" s="2" customFormat="1" x14ac:dyDescent="0.25"/>
    <row r="3" spans="1:9" s="2" customFormat="1" x14ac:dyDescent="0.25"/>
    <row r="4" spans="1:9" s="2" customFormat="1" x14ac:dyDescent="0.25"/>
    <row r="5" spans="1:9" s="2" customFormat="1" x14ac:dyDescent="0.25"/>
    <row r="6" spans="1:9" s="2" customFormat="1" x14ac:dyDescent="0.25"/>
    <row r="7" spans="1:9" s="2" customFormat="1" x14ac:dyDescent="0.25"/>
    <row r="8" spans="1:9" s="2" customFormat="1" x14ac:dyDescent="0.25"/>
    <row r="9" spans="1:9" s="2" customFormat="1" x14ac:dyDescent="0.25"/>
    <row r="10" spans="1:9" s="3" customFormat="1" ht="20.25" x14ac:dyDescent="0.3">
      <c r="A10" s="4" t="str">
        <f ca="1">RIGHT(CELL("filename",A1),LEN(CELL("filename",A1))-FIND("]",CELL("filename",A1)))</f>
        <v>PV-Increase Cost</v>
      </c>
      <c r="B10" s="16"/>
      <c r="C10" s="16"/>
      <c r="D10" s="16"/>
      <c r="E10" s="16"/>
      <c r="F10" s="16"/>
      <c r="G10" s="16"/>
      <c r="H10" s="16"/>
      <c r="I10" s="16"/>
    </row>
    <row r="11" spans="1:9" ht="18" x14ac:dyDescent="0.25">
      <c r="A11" s="8" t="s">
        <v>10</v>
      </c>
    </row>
    <row r="12" spans="1:9" ht="18" x14ac:dyDescent="0.25">
      <c r="A12" s="9" t="s">
        <v>0</v>
      </c>
      <c r="B12" s="9" t="s">
        <v>4</v>
      </c>
      <c r="C12" s="9" t="s">
        <v>2</v>
      </c>
    </row>
    <row r="13" spans="1:9" ht="18" x14ac:dyDescent="0.25">
      <c r="A13" s="5" t="s">
        <v>1</v>
      </c>
      <c r="B13" s="5">
        <f>'PV-Time'!B13</f>
        <v>8.68</v>
      </c>
      <c r="C13" s="5">
        <f>'PV-Time'!C13</f>
        <v>2018</v>
      </c>
    </row>
    <row r="14" spans="1:9" ht="18" x14ac:dyDescent="0.25">
      <c r="A14" s="5" t="s">
        <v>1</v>
      </c>
      <c r="B14" s="5">
        <f>'PV-Time'!B14</f>
        <v>8.68</v>
      </c>
      <c r="C14" s="5">
        <f>'PV-Time'!C14</f>
        <v>2019</v>
      </c>
    </row>
    <row r="15" spans="1:9" ht="18" x14ac:dyDescent="0.25">
      <c r="A15" s="5" t="s">
        <v>1</v>
      </c>
      <c r="B15" s="5">
        <f>'PV-Time'!B15</f>
        <v>8.67</v>
      </c>
      <c r="C15" s="5">
        <f>'PV-Time'!C15</f>
        <v>2020</v>
      </c>
    </row>
    <row r="16" spans="1:9" ht="18" x14ac:dyDescent="0.25">
      <c r="B16" s="9" t="s">
        <v>5</v>
      </c>
      <c r="C16" s="9" t="s">
        <v>6</v>
      </c>
    </row>
    <row r="17" spans="1:12" ht="18" x14ac:dyDescent="0.25">
      <c r="A17" s="5" t="s">
        <v>3</v>
      </c>
      <c r="B17" s="5">
        <f>'PV-Time'!B17</f>
        <v>25000</v>
      </c>
      <c r="C17" s="5">
        <f>'PV-Time'!C17</f>
        <v>2021</v>
      </c>
    </row>
    <row r="19" spans="1:12" ht="18" x14ac:dyDescent="0.25">
      <c r="A19" s="5" t="s">
        <v>7</v>
      </c>
      <c r="B19" s="20">
        <f>'PV-Time'!B21</f>
        <v>5.7700000000000001E-2</v>
      </c>
    </row>
    <row r="20" spans="1:12" ht="18" x14ac:dyDescent="0.25">
      <c r="B20" s="9"/>
      <c r="C20" s="9"/>
    </row>
    <row r="21" spans="1:12" ht="18" x14ac:dyDescent="0.25">
      <c r="A21" s="17" t="s">
        <v>23</v>
      </c>
    </row>
    <row r="22" spans="1:12" ht="18" x14ac:dyDescent="0.25">
      <c r="A22" s="18" t="s">
        <v>22</v>
      </c>
      <c r="B22" s="19">
        <v>100</v>
      </c>
    </row>
    <row r="23" spans="1:12" ht="18" x14ac:dyDescent="0.25">
      <c r="B23" s="9"/>
    </row>
    <row r="24" spans="1:12" ht="18" x14ac:dyDescent="0.25">
      <c r="A24" s="6" t="s">
        <v>19</v>
      </c>
      <c r="B24" s="14">
        <v>7.2230616182091548E-2</v>
      </c>
    </row>
    <row r="25" spans="1:12" ht="18" x14ac:dyDescent="0.25">
      <c r="C25" s="21" t="s">
        <v>15</v>
      </c>
      <c r="D25" s="21"/>
      <c r="E25" s="21"/>
      <c r="F25" s="21"/>
      <c r="G25" s="21"/>
      <c r="H25" s="21" t="s">
        <v>16</v>
      </c>
      <c r="I25" s="21"/>
      <c r="J25" s="21"/>
    </row>
    <row r="26" spans="1:12" ht="18" x14ac:dyDescent="0.25">
      <c r="A26" s="8" t="s">
        <v>20</v>
      </c>
      <c r="B26" s="8">
        <v>2017</v>
      </c>
      <c r="C26" s="8">
        <v>2018</v>
      </c>
      <c r="D26" s="8">
        <v>2019</v>
      </c>
      <c r="E26" s="8">
        <v>2020</v>
      </c>
      <c r="F26" s="8">
        <v>2021</v>
      </c>
      <c r="G26" s="8">
        <v>2022</v>
      </c>
      <c r="H26" s="8">
        <v>2023</v>
      </c>
      <c r="I26" s="8">
        <v>2024</v>
      </c>
      <c r="J26" s="8">
        <v>2025</v>
      </c>
    </row>
    <row r="27" spans="1:12" ht="18" x14ac:dyDescent="0.25">
      <c r="A27" s="9" t="s">
        <v>11</v>
      </c>
    </row>
    <row r="28" spans="1:12" ht="18" x14ac:dyDescent="0.25">
      <c r="A28" s="5" t="s">
        <v>1</v>
      </c>
      <c r="B28" s="5"/>
      <c r="C28" s="10">
        <f>B13*1000000</f>
        <v>8680000</v>
      </c>
      <c r="D28" s="10">
        <f>B14*1000000</f>
        <v>8680000</v>
      </c>
      <c r="E28" s="10">
        <f>B15*1000000</f>
        <v>8670000</v>
      </c>
      <c r="F28" s="10">
        <f>$B$17</f>
        <v>25000</v>
      </c>
      <c r="G28" s="10">
        <f>$B$17</f>
        <v>25000</v>
      </c>
      <c r="H28" s="10">
        <f>$B$17</f>
        <v>25000</v>
      </c>
      <c r="I28" s="10">
        <f>$B$17</f>
        <v>25000</v>
      </c>
      <c r="J28" s="10">
        <f>(B22*1000000)-SUM(C28:E28)</f>
        <v>73970000</v>
      </c>
    </row>
    <row r="29" spans="1:12" ht="18" x14ac:dyDescent="0.25">
      <c r="A29" s="5" t="s">
        <v>9</v>
      </c>
      <c r="B29" s="5"/>
      <c r="C29" s="10">
        <v>0</v>
      </c>
      <c r="D29" s="10">
        <v>0</v>
      </c>
      <c r="E29" s="10">
        <v>0</v>
      </c>
      <c r="F29" s="10">
        <v>0</v>
      </c>
      <c r="G29" s="10">
        <f>C28*(1+$B$24)</f>
        <v>9306961.7484605554</v>
      </c>
      <c r="H29" s="10">
        <f>D28*(1+$B$24)</f>
        <v>9306961.7484605554</v>
      </c>
      <c r="I29" s="10">
        <f>E28*(1+$B$24)</f>
        <v>9296239.4422987346</v>
      </c>
      <c r="J29" s="10">
        <f>J28*(1+$B$24)</f>
        <v>79312898.678989321</v>
      </c>
      <c r="L29" s="12"/>
    </row>
    <row r="30" spans="1:12" ht="18" x14ac:dyDescent="0.25">
      <c r="A30" s="5" t="s">
        <v>12</v>
      </c>
      <c r="B30" s="5">
        <v>1</v>
      </c>
      <c r="C30" s="5">
        <f>B30/(1+$B$19)</f>
        <v>0.94544766947149472</v>
      </c>
      <c r="D30" s="5">
        <f t="shared" ref="D30:J30" si="0">C30/(1+$B$19)</f>
        <v>0.89387129570908064</v>
      </c>
      <c r="E30" s="5">
        <f t="shared" si="0"/>
        <v>0.84510853333561553</v>
      </c>
      <c r="F30" s="5">
        <f t="shared" si="0"/>
        <v>0.79900589329263072</v>
      </c>
      <c r="G30" s="5">
        <f t="shared" si="0"/>
        <v>0.75541825970750742</v>
      </c>
      <c r="H30" s="5">
        <f t="shared" si="0"/>
        <v>0.71420843311667526</v>
      </c>
      <c r="I30" s="5">
        <f t="shared" si="0"/>
        <v>0.67524669860704845</v>
      </c>
      <c r="J30" s="5">
        <f t="shared" si="0"/>
        <v>0.63841041751635474</v>
      </c>
    </row>
    <row r="31" spans="1:12" ht="18" x14ac:dyDescent="0.25">
      <c r="A31" s="9" t="s">
        <v>13</v>
      </c>
    </row>
    <row r="32" spans="1:12" ht="18" x14ac:dyDescent="0.25">
      <c r="A32" s="5" t="str">
        <f>A28</f>
        <v>Purchase Easement</v>
      </c>
      <c r="B32" s="5"/>
      <c r="C32" s="10">
        <f t="shared" ref="C32:J33" si="1">C28*C$30</f>
        <v>8206485.7710125744</v>
      </c>
      <c r="D32" s="10">
        <f t="shared" si="1"/>
        <v>7758802.8467548201</v>
      </c>
      <c r="E32" s="10">
        <f t="shared" si="1"/>
        <v>7327090.9840197871</v>
      </c>
      <c r="F32" s="10">
        <f t="shared" si="1"/>
        <v>19975.14733231577</v>
      </c>
      <c r="G32" s="10">
        <f t="shared" si="1"/>
        <v>18885.456492687685</v>
      </c>
      <c r="H32" s="10">
        <f t="shared" si="1"/>
        <v>17855.210827916882</v>
      </c>
      <c r="I32" s="10">
        <f t="shared" si="1"/>
        <v>16881.167465176211</v>
      </c>
      <c r="J32" s="10">
        <f t="shared" si="1"/>
        <v>47223218.583684757</v>
      </c>
    </row>
    <row r="33" spans="1:10" ht="18" x14ac:dyDescent="0.25">
      <c r="A33" s="5" t="str">
        <f>A29</f>
        <v>Delay purchase</v>
      </c>
      <c r="B33" s="5"/>
      <c r="C33" s="10">
        <f t="shared" si="1"/>
        <v>0</v>
      </c>
      <c r="D33" s="10">
        <f t="shared" si="1"/>
        <v>0</v>
      </c>
      <c r="E33" s="10">
        <f t="shared" si="1"/>
        <v>0</v>
      </c>
      <c r="F33" s="10">
        <f t="shared" si="1"/>
        <v>0</v>
      </c>
      <c r="G33" s="10">
        <f t="shared" si="1"/>
        <v>7030648.8471864136</v>
      </c>
      <c r="H33" s="10">
        <f t="shared" si="1"/>
        <v>6647110.567444846</v>
      </c>
      <c r="I33" s="10">
        <f t="shared" si="1"/>
        <v>6277254.99287285</v>
      </c>
      <c r="J33" s="10">
        <f t="shared" si="1"/>
        <v>50634180.760085911</v>
      </c>
    </row>
    <row r="35" spans="1:10" ht="18" x14ac:dyDescent="0.25">
      <c r="A35" s="8" t="s">
        <v>14</v>
      </c>
    </row>
    <row r="36" spans="1:10" ht="18" x14ac:dyDescent="0.25">
      <c r="A36" s="7" t="s">
        <v>1</v>
      </c>
      <c r="B36" s="11">
        <f>SUM(B32:J32)</f>
        <v>70589195.167590037</v>
      </c>
    </row>
    <row r="37" spans="1:10" ht="18" x14ac:dyDescent="0.25">
      <c r="A37" s="7" t="s">
        <v>8</v>
      </c>
      <c r="B37" s="11">
        <f>SUM(B33:J33)</f>
        <v>70589195.167590022</v>
      </c>
    </row>
    <row r="39" spans="1:10" ht="18" x14ac:dyDescent="0.25">
      <c r="A39" s="7" t="s">
        <v>17</v>
      </c>
      <c r="B39" s="11">
        <f>B37-B36</f>
        <v>0</v>
      </c>
    </row>
    <row r="41" spans="1:10" ht="18" x14ac:dyDescent="0.25">
      <c r="A41" s="7" t="s">
        <v>21</v>
      </c>
      <c r="B41" s="15">
        <f>B24</f>
        <v>7.2230616182091548E-2</v>
      </c>
    </row>
  </sheetData>
  <mergeCells count="2">
    <mergeCell ref="C25:G25"/>
    <mergeCell ref="H25:J2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285993AD4E34B9D92EFC5D186D3BC" ma:contentTypeVersion="0" ma:contentTypeDescription="Create a new document." ma:contentTypeScope="" ma:versionID="31d97804ea2d0ce053e313e949c175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6ACDB2-6137-401F-9E69-6F6A792DD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FD87E-C95F-4C73-B2EB-FD7871098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0C6D19-8964-4028-B852-84016829E0EA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PV-Time</vt:lpstr>
      <vt:lpstr>PV-Increase Cost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APA</cp:lastModifiedBy>
  <cp:lastPrinted>2016-07-20T00:01:39Z</cp:lastPrinted>
  <dcterms:created xsi:type="dcterms:W3CDTF">2016-06-01T05:04:09Z</dcterms:created>
  <dcterms:modified xsi:type="dcterms:W3CDTF">2017-01-03T01:21:50Z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0x010100304285993AD4E34B9D92EFC5D186D3BC</vt:lpwstr>
  </property>
</Properties>
</file>